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activeTab="2"/>
  </bookViews>
  <sheets>
    <sheet name="EJEC. ABRIL. 2023 " sheetId="16" r:id="rId1"/>
    <sheet name="Gráfico1" sheetId="17" r:id="rId2"/>
    <sheet name="EJEC. SEPTIEMBRE. 2023" sheetId="14" r:id="rId3"/>
    <sheet name="Hoja1" sheetId="15" r:id="rId4"/>
  </sheets>
  <definedNames>
    <definedName name="_xlnm.Print_Area" localSheetId="0">'EJEC. ABRIL. 2023 '!$A$1:$H$111</definedName>
    <definedName name="_xlnm.Print_Area" localSheetId="2">'EJEC. SEPTIEMBRE. 2023'!$A$1:$N$121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4" l="1"/>
  <c r="D89" i="14"/>
  <c r="D12" i="14" l="1"/>
  <c r="C29" i="14"/>
  <c r="N60" i="14" l="1"/>
  <c r="N29" i="14"/>
  <c r="N19" i="14"/>
  <c r="N13" i="14"/>
  <c r="N12" i="14" s="1"/>
  <c r="N89" i="14" l="1"/>
  <c r="N101" i="14" s="1"/>
  <c r="M12" i="14" l="1"/>
  <c r="M89" i="14" s="1"/>
  <c r="M101" i="14" s="1"/>
  <c r="E13" i="14" l="1"/>
  <c r="C60" i="14" l="1"/>
  <c r="C19" i="14"/>
  <c r="C13" i="14"/>
  <c r="D42" i="14"/>
  <c r="C12" i="14" l="1"/>
  <c r="C101" i="14" s="1"/>
  <c r="L19" i="14"/>
  <c r="L60" i="14"/>
  <c r="L29" i="14"/>
  <c r="L13" i="14"/>
  <c r="K60" i="14"/>
  <c r="K29" i="14"/>
  <c r="K19" i="14"/>
  <c r="K13" i="14"/>
  <c r="C89" i="14" l="1"/>
  <c r="L89" i="14"/>
  <c r="L101" i="14" s="1"/>
  <c r="K89" i="14"/>
  <c r="L12" i="14"/>
  <c r="K101" i="14"/>
  <c r="K12" i="14" s="1"/>
  <c r="J13" i="14"/>
  <c r="J101" i="14" l="1"/>
  <c r="J89" i="14"/>
  <c r="J12" i="14"/>
  <c r="I19" i="14"/>
  <c r="I60" i="14"/>
  <c r="D100" i="16"/>
  <c r="D99" i="16"/>
  <c r="D98" i="16"/>
  <c r="D97" i="16"/>
  <c r="D96" i="16"/>
  <c r="D95" i="16"/>
  <c r="D94" i="16"/>
  <c r="D93" i="16"/>
  <c r="D92" i="16"/>
  <c r="D91" i="16"/>
  <c r="D90" i="16"/>
  <c r="E89" i="16"/>
  <c r="D88" i="16"/>
  <c r="D87" i="16"/>
  <c r="D86" i="16"/>
  <c r="D85" i="16"/>
  <c r="D84" i="16"/>
  <c r="D83" i="16"/>
  <c r="D82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H60" i="16"/>
  <c r="D60" i="16" s="1"/>
  <c r="F60" i="16"/>
  <c r="C60" i="16"/>
  <c r="B60" i="16"/>
  <c r="D59" i="16"/>
  <c r="D58" i="16"/>
  <c r="D57" i="16"/>
  <c r="D56" i="16"/>
  <c r="D55" i="16"/>
  <c r="D54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H29" i="16"/>
  <c r="G29" i="16"/>
  <c r="F29" i="16"/>
  <c r="E29" i="16"/>
  <c r="C29" i="16"/>
  <c r="B29" i="16"/>
  <c r="D28" i="16"/>
  <c r="D27" i="16"/>
  <c r="D26" i="16"/>
  <c r="D25" i="16"/>
  <c r="D24" i="16"/>
  <c r="D23" i="16"/>
  <c r="D22" i="16"/>
  <c r="D21" i="16"/>
  <c r="D20" i="16"/>
  <c r="H19" i="16"/>
  <c r="G19" i="16"/>
  <c r="F19" i="16"/>
  <c r="E19" i="16"/>
  <c r="C19" i="16"/>
  <c r="B19" i="16"/>
  <c r="D18" i="16"/>
  <c r="D17" i="16"/>
  <c r="D16" i="16"/>
  <c r="D15" i="16"/>
  <c r="D14" i="16"/>
  <c r="H13" i="16"/>
  <c r="G13" i="16"/>
  <c r="F13" i="16"/>
  <c r="E13" i="16"/>
  <c r="B13" i="16"/>
  <c r="B12" i="16" l="1"/>
  <c r="H89" i="16"/>
  <c r="H101" i="16" s="1"/>
  <c r="F12" i="16"/>
  <c r="G12" i="16"/>
  <c r="I89" i="14"/>
  <c r="I101" i="14" s="1"/>
  <c r="D19" i="16"/>
  <c r="B89" i="16"/>
  <c r="D13" i="16"/>
  <c r="C89" i="16"/>
  <c r="F89" i="16"/>
  <c r="F101" i="16" s="1"/>
  <c r="C12" i="16"/>
  <c r="E12" i="16"/>
  <c r="G89" i="16"/>
  <c r="G101" i="16" s="1"/>
  <c r="I12" i="14"/>
  <c r="D29" i="16"/>
  <c r="E101" i="16"/>
  <c r="H12" i="16"/>
  <c r="D15" i="14"/>
  <c r="D16" i="14"/>
  <c r="D17" i="14"/>
  <c r="D18" i="14"/>
  <c r="D20" i="14"/>
  <c r="D21" i="14"/>
  <c r="D22" i="14"/>
  <c r="D23" i="14"/>
  <c r="D24" i="14"/>
  <c r="D25" i="14"/>
  <c r="D27" i="14"/>
  <c r="D28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3" i="14"/>
  <c r="D44" i="14"/>
  <c r="D45" i="14"/>
  <c r="D46" i="14"/>
  <c r="D47" i="14"/>
  <c r="D48" i="14"/>
  <c r="D49" i="14"/>
  <c r="D50" i="14"/>
  <c r="D51" i="14"/>
  <c r="D52" i="14"/>
  <c r="D54" i="14"/>
  <c r="D55" i="14"/>
  <c r="D56" i="14"/>
  <c r="D57" i="14"/>
  <c r="D58" i="14"/>
  <c r="D59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2" i="14"/>
  <c r="D83" i="14"/>
  <c r="D84" i="14"/>
  <c r="D85" i="14"/>
  <c r="D86" i="14"/>
  <c r="D87" i="14"/>
  <c r="D88" i="14"/>
  <c r="D90" i="14"/>
  <c r="D91" i="14"/>
  <c r="D92" i="14"/>
  <c r="D93" i="14"/>
  <c r="D94" i="14"/>
  <c r="D95" i="14"/>
  <c r="D96" i="14"/>
  <c r="D97" i="14"/>
  <c r="D98" i="14"/>
  <c r="D99" i="14"/>
  <c r="D100" i="14"/>
  <c r="D14" i="14"/>
  <c r="D101" i="16" l="1"/>
  <c r="D89" i="16"/>
  <c r="D12" i="16"/>
  <c r="H13" i="14"/>
  <c r="H19" i="14"/>
  <c r="H29" i="14"/>
  <c r="H60" i="14"/>
  <c r="H12" i="14" l="1"/>
  <c r="B60" i="14"/>
  <c r="B29" i="14"/>
  <c r="B19" i="14"/>
  <c r="B13" i="14"/>
  <c r="B12" i="14" l="1"/>
  <c r="B101" i="14" s="1"/>
  <c r="B89" i="14"/>
  <c r="G29" i="14"/>
  <c r="G13" i="14"/>
  <c r="G19" i="14"/>
  <c r="G12" i="14" l="1"/>
  <c r="F19" i="14"/>
  <c r="F13" i="14"/>
  <c r="D13" i="14" s="1"/>
  <c r="F29" i="14"/>
  <c r="F60" i="14" l="1"/>
  <c r="D60" i="14" s="1"/>
  <c r="E29" i="14"/>
  <c r="D29" i="14" s="1"/>
  <c r="F12" i="14" l="1"/>
  <c r="H89" i="14"/>
  <c r="H101" i="14" s="1"/>
  <c r="F89" i="14"/>
  <c r="F101" i="14" s="1"/>
  <c r="G89" i="14"/>
  <c r="G101" i="14" s="1"/>
  <c r="E89" i="14" l="1"/>
  <c r="E19" i="14"/>
  <c r="D19" i="14" l="1"/>
  <c r="E12" i="14"/>
  <c r="E101" i="14"/>
</calcChain>
</file>

<file path=xl/sharedStrings.xml><?xml version="1.0" encoding="utf-8"?>
<sst xmlns="http://schemas.openxmlformats.org/spreadsheetml/2006/main" count="216" uniqueCount="126">
  <si>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</si>
  <si>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</si>
  <si>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</si>
  <si>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</si>
  <si>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</si>
  <si>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</si>
  <si>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</si>
  <si>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</si>
  <si>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</si>
  <si>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</si>
  <si>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</si>
  <si>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</si>
  <si>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</si>
  <si>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</si>
  <si>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</si>
  <si>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</si>
  <si>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</si>
  <si>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</si>
  <si>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</si>
  <si>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</si>
  <si>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</si>
  <si>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</si>
  <si>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</si>
  <si>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</si>
  <si>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</si>
  <si>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</si>
  <si>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</si>
  <si>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</si>
  <si>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</si>
  <si>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</si>
  <si>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</si>
  <si>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</si>
  <si>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</si>
  <si>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</si>
  <si>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</si>
  <si>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</si>
  <si>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</si>
  <si>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</si>
  <si>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</si>
  <si>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</si>
  <si>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</si>
  <si>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</si>
  <si>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</si>
  <si>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</si>
  <si>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</si>
  <si>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</si>
  <si>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</si>
  <si>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</si>
  <si>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</si>
  <si>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</si>
  <si>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</si>
  <si>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</si>
  <si>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</si>
  <si>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</si>
  <si>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</si>
  <si>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</si>
  <si>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</si>
  <si>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</si>
  <si>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</si>
  <si>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</si>
  <si>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</si>
  <si>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</si>
  <si>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</si>
  <si>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</si>
  <si>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</si>
  <si>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</si>
  <si>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</si>
  <si>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</si>
  <si>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</si>
  <si>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</si>
  <si>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</si>
  <si>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</si>
  <si>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</si>
  <si>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</si>
  <si>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</si>
  <si>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</si>
  <si>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</si>
  <si>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</si>
  <si>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</si>
  <si>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</si>
  <si>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</si>
  <si>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</si>
  <si>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</si>
  <si>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</si>
  <si>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FEBREO</t>
  </si>
  <si>
    <t>MARZO</t>
  </si>
  <si>
    <t>ABRIL</t>
  </si>
  <si>
    <t>PAG. 2.</t>
  </si>
  <si>
    <t>PAG. 3.</t>
  </si>
  <si>
    <t>PAG. 4.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</si>
  <si>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</si>
  <si>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</si>
  <si>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Presupuesto Aprobado</t>
  </si>
  <si>
    <t>Presupuesto Modificado</t>
  </si>
  <si>
    <t>En RD$26,864,020.66</t>
  </si>
  <si>
    <t>Fecha de registro: hasta el [30] de [abril] del [2023]</t>
  </si>
  <si>
    <t>Fecha de imputación: hasta el [30] de [abril] del [2023]</t>
  </si>
  <si>
    <t xml:space="preserve">RELACION DE INGRESOS Y EGRESOS AL 30/04/2023. </t>
  </si>
  <si>
    <t>Lic. PAULA CORPORAN MEDINA,                                                         Lic. EULOGIA PINALES VARGAS,                                                             Lic. JUAN M. SURIEL BUENO,</t>
  </si>
  <si>
    <t xml:space="preserve">            Coronel Contadora ERD.                                                                     Capitan Cont. ERD.                                                                        Tte.Coronel Cont. ERD.</t>
  </si>
  <si>
    <t>Sub-Directora Financiera del CESMET.                                             Encargada de Contabilidad del CESMET.                                                     Auditor Interno del CESMET.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</si>
  <si>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</si>
  <si>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</si>
  <si>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</si>
  <si>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</si>
  <si>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</si>
  <si>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</si>
  <si>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</si>
  <si>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</si>
  <si>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>AGOSTO</t>
  </si>
  <si>
    <t>Sub-Directora Financiera del CESMET.                                                                                   Encargada de Presupuesto del CESMET.                                                     Auditor Interno del CESMET.</t>
  </si>
  <si>
    <t xml:space="preserve">Lic. PAULA CORPORAN MEDINA,      </t>
  </si>
  <si>
    <t xml:space="preserve">Coronel Contadora ERD.  </t>
  </si>
  <si>
    <t>Sub-Directora Financiera del CESMET.</t>
  </si>
  <si>
    <t xml:space="preserve"> Lic. MAURA L. BIDO SUERO,</t>
  </si>
  <si>
    <t>Primer Tte. Cont. ERD.</t>
  </si>
  <si>
    <t>Tte.Coronel Cont. ERD.</t>
  </si>
  <si>
    <t xml:space="preserve"> Lic. JUAN M. SURIEL BUENO,</t>
  </si>
  <si>
    <t>ncargada de Presupuesto del CESMET.</t>
  </si>
  <si>
    <t xml:space="preserve"> Auditor Interno del CESMET.</t>
  </si>
  <si>
    <t>SEPTIEMBRE</t>
  </si>
  <si>
    <t>OCTUBRE</t>
  </si>
  <si>
    <t>En RD$26,931,908.45</t>
  </si>
  <si>
    <t xml:space="preserve">Ejecución de Gastos y Aplicaciones Financieras al 31/10/2023. </t>
  </si>
  <si>
    <t>Fecha de registro: hasta el [31] de [octubre] del [2023]</t>
  </si>
  <si>
    <t>Fecha de imputación: desde el [01] de [octubre]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</si>
</sst>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69">
    <xf numFmtId="0" fontId="0" fillId="0" borderId="0" xfId="0"/>
    <xf numFmtId="165" fontId="0" fillId="0" borderId="0" xfId="1" applyFont="1"/>
    <xf numFmtId="0" fontId="3" fillId="0" borderId="0" xfId="0" applyFont="1"/>
    <xf numFmtId="165" fontId="3" fillId="0" borderId="0" xfId="0" applyNumberFormat="1" applyFont="1"/>
    <xf numFmtId="165" fontId="3" fillId="0" borderId="0" xfId="1" applyFont="1"/>
    <xf numFmtId="0" fontId="1" fillId="2" borderId="0" xfId="0" applyFont="1" applyFill="1" applyAlignment="1">
      <alignment vertical="center" wrapText="1"/>
    </xf>
    <xf numFmtId="165" fontId="1" fillId="2" borderId="0" xfId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165" fontId="1" fillId="0" borderId="1" xfId="1" applyFont="1" applyBorder="1" applyAlignment="1">
      <alignment horizontal="left" vertical="center" wrapText="1"/>
    </xf>
    <xf numFmtId="165" fontId="1" fillId="0" borderId="0" xfId="1" applyFont="1"/>
    <xf numFmtId="0" fontId="1" fillId="0" borderId="0" xfId="0" applyFont="1" applyAlignment="1">
      <alignment horizontal="left" vertical="center" wrapText="1"/>
    </xf>
    <xf numFmtId="165" fontId="1" fillId="0" borderId="0" xfId="1" applyFont="1" applyAlignment="1">
      <alignment horizontal="left" vertical="center" wrapText="1"/>
    </xf>
    <xf numFmtId="165" fontId="1" fillId="0" borderId="0" xfId="1" applyFont="1" applyAlignment="1"/>
    <xf numFmtId="165" fontId="1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165" fontId="3" fillId="0" borderId="0" xfId="1" applyFont="1" applyAlignment="1">
      <alignment horizontal="left" vertical="center" wrapText="1" indent="2"/>
    </xf>
    <xf numFmtId="165" fontId="3" fillId="0" borderId="0" xfId="1" applyFont="1" applyAlignment="1"/>
    <xf numFmtId="165" fontId="3" fillId="0" borderId="0" xfId="1" applyFont="1" applyAlignment="1">
      <alignment vertical="center" wrapText="1"/>
    </xf>
    <xf numFmtId="165" fontId="3" fillId="0" borderId="0" xfId="1" applyFont="1" applyAlignment="1">
      <alignment horizontal="center" vertical="center" wrapText="1"/>
    </xf>
    <xf numFmtId="165" fontId="1" fillId="0" borderId="0" xfId="1" applyFont="1" applyAlignment="1">
      <alignment horizontal="center"/>
    </xf>
    <xf numFmtId="0" fontId="1" fillId="4" borderId="2" xfId="0" applyFont="1" applyFill="1" applyBorder="1" applyAlignment="1">
      <alignment horizontal="left" vertical="center" wrapText="1"/>
    </xf>
    <xf numFmtId="165" fontId="1" fillId="4" borderId="0" xfId="1" applyFont="1" applyFill="1" applyBorder="1" applyAlignment="1">
      <alignment horizontal="left" vertical="center" wrapText="1"/>
    </xf>
    <xf numFmtId="165" fontId="1" fillId="5" borderId="0" xfId="1" applyFont="1" applyFill="1"/>
    <xf numFmtId="165" fontId="1" fillId="4" borderId="2" xfId="1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165" fontId="3" fillId="0" borderId="0" xfId="1" applyFont="1" applyBorder="1"/>
    <xf numFmtId="165" fontId="1" fillId="4" borderId="2" xfId="1" applyFont="1" applyFill="1" applyBorder="1" applyAlignment="1">
      <alignment horizontal="left" vertical="center" wrapText="1"/>
    </xf>
    <xf numFmtId="166" fontId="1" fillId="4" borderId="2" xfId="0" applyNumberFormat="1" applyFont="1" applyFill="1" applyBorder="1" applyAlignment="1">
      <alignment horizontal="center" vertical="center" wrapText="1"/>
    </xf>
    <xf numFmtId="165" fontId="3" fillId="5" borderId="0" xfId="1" applyFont="1" applyFill="1"/>
    <xf numFmtId="0" fontId="1" fillId="2" borderId="2" xfId="0" applyFont="1" applyFill="1" applyBorder="1" applyAlignment="1">
      <alignment horizontal="left" vertical="center" wrapText="1"/>
    </xf>
    <xf numFmtId="165" fontId="1" fillId="2" borderId="0" xfId="1" applyFont="1" applyFill="1" applyBorder="1" applyAlignment="1">
      <alignment horizontal="left" vertical="center" wrapText="1"/>
    </xf>
    <xf numFmtId="165" fontId="1" fillId="3" borderId="0" xfId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3" borderId="0" xfId="0" applyNumberFormat="1" applyFont="1" applyFill="1" applyAlignment="1">
      <alignment horizontal="center"/>
    </xf>
    <xf numFmtId="165" fontId="1" fillId="0" borderId="0" xfId="1" applyFont="1" applyFill="1" applyAlignment="1">
      <alignment vertical="center" wrapText="1"/>
    </xf>
    <xf numFmtId="165" fontId="1" fillId="0" borderId="0" xfId="1" applyFont="1" applyFill="1" applyAlignment="1"/>
    <xf numFmtId="0" fontId="5" fillId="0" borderId="3" xfId="0" applyFont="1" applyBorder="1"/>
    <xf numFmtId="0" fontId="0" fillId="0" borderId="4" xfId="0" applyBorder="1"/>
    <xf numFmtId="0" fontId="6" fillId="0" borderId="4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6" fillId="0" borderId="7" xfId="0" applyFont="1" applyBorder="1"/>
    <xf numFmtId="0" fontId="3" fillId="0" borderId="8" xfId="0" applyFont="1" applyBorder="1"/>
    <xf numFmtId="0" fontId="3" fillId="0" borderId="7" xfId="0" applyFont="1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0" fontId="3" fillId="0" borderId="13" xfId="0" applyFont="1" applyBorder="1"/>
    <xf numFmtId="165" fontId="3" fillId="0" borderId="0" xfId="1" applyFont="1" applyFill="1"/>
    <xf numFmtId="44" fontId="0" fillId="0" borderId="0" xfId="0" applyNumberFormat="1"/>
    <xf numFmtId="43" fontId="0" fillId="0" borderId="0" xfId="0" applyNumberFormat="1"/>
    <xf numFmtId="43" fontId="3" fillId="0" borderId="0" xfId="1" applyNumberFormat="1" applyFont="1"/>
    <xf numFmtId="43" fontId="5" fillId="0" borderId="0" xfId="0" applyNumberFormat="1" applyFont="1"/>
    <xf numFmtId="165" fontId="5" fillId="0" borderId="0" xfId="1" applyFont="1"/>
    <xf numFmtId="0" fontId="1" fillId="0" borderId="0" xfId="0" applyFont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'EJEC. SEPTIEMBRE. 2023'!$A$11</c:f>
              <c:strCache>
                <c:ptCount val="1"/>
                <c:pt idx="0">
                  <c:v>Detalle</c:v>
                </c:pt>
              </c:strCache>
            </c:strRef>
          </c:tx>
          <c:invertIfNegative val="0"/>
          <c:val>
            <c:numRef>
              <c:f>'EJEC. SEPTIEMBRE. 2023'!$A$12:$A$52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ser>
          <c:idx val="1"/>
          <c:order val="1"/>
          <c:tx>
            <c:strRef>
              <c:f>'EJEC. SEPTIEMBRE. 2023'!$B$11</c:f>
              <c:strCache>
                <c:ptCount val="1"/>
                <c:pt idx="0">
                  <c:v>Presupuesto Aprobado</c:v>
                </c:pt>
              </c:strCache>
            </c:strRef>
          </c:tx>
          <c:invertIfNegative val="0"/>
          <c:val>
            <c:numRef>
              <c:f>'EJEC. SEPTIEMBRE. 2023'!$B$12:$B$52</c:f>
              <c:numCache>
                <c:formatCode>_(* #,##0.00_);_(* \(#,##0.00\);_(* "-"??_);_(@_)</c:formatCode>
                <c:ptCount val="41"/>
                <c:pt idx="0">
                  <c:v>331473275</c:v>
                </c:pt>
                <c:pt idx="1">
                  <c:v>233335369</c:v>
                </c:pt>
                <c:pt idx="2">
                  <c:v>218866730</c:v>
                </c:pt>
                <c:pt idx="3">
                  <c:v>10028325</c:v>
                </c:pt>
                <c:pt idx="4">
                  <c:v>0</c:v>
                </c:pt>
                <c:pt idx="5">
                  <c:v>0</c:v>
                </c:pt>
                <c:pt idx="6">
                  <c:v>4440314</c:v>
                </c:pt>
                <c:pt idx="7">
                  <c:v>12945000</c:v>
                </c:pt>
                <c:pt idx="8">
                  <c:v>8400000</c:v>
                </c:pt>
                <c:pt idx="9">
                  <c:v>425000</c:v>
                </c:pt>
                <c:pt idx="10">
                  <c:v>0</c:v>
                </c:pt>
                <c:pt idx="11">
                  <c:v>0</c:v>
                </c:pt>
                <c:pt idx="12">
                  <c:v>580000</c:v>
                </c:pt>
                <c:pt idx="13">
                  <c:v>150000</c:v>
                </c:pt>
                <c:pt idx="14">
                  <c:v>1920000</c:v>
                </c:pt>
                <c:pt idx="15">
                  <c:v>770000</c:v>
                </c:pt>
                <c:pt idx="16">
                  <c:v>700000</c:v>
                </c:pt>
                <c:pt idx="17">
                  <c:v>82942906</c:v>
                </c:pt>
                <c:pt idx="18">
                  <c:v>38118019</c:v>
                </c:pt>
                <c:pt idx="19">
                  <c:v>26600000</c:v>
                </c:pt>
                <c:pt idx="20">
                  <c:v>1030000</c:v>
                </c:pt>
                <c:pt idx="21">
                  <c:v>540000</c:v>
                </c:pt>
                <c:pt idx="22">
                  <c:v>605000</c:v>
                </c:pt>
                <c:pt idx="23">
                  <c:v>1050000</c:v>
                </c:pt>
                <c:pt idx="24">
                  <c:v>12020000</c:v>
                </c:pt>
                <c:pt idx="25">
                  <c:v>0</c:v>
                </c:pt>
                <c:pt idx="26">
                  <c:v>2979887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'EJEC. SEPTIEMBRE. 2023'!$C$11</c:f>
              <c:strCache>
                <c:ptCount val="1"/>
                <c:pt idx="0">
                  <c:v>Presupuesto Modificado</c:v>
                </c:pt>
              </c:strCache>
            </c:strRef>
          </c:tx>
          <c:invertIfNegative val="0"/>
          <c:val>
            <c:numRef>
              <c:f>'EJEC. SEPTIEMBRE. 2023'!$C$12:$C$52</c:f>
              <c:numCache>
                <c:formatCode>_(* #,##0.00_);_(* \(#,##0.00\);_(* "-"??_);_(@_)</c:formatCode>
                <c:ptCount val="41"/>
                <c:pt idx="0">
                  <c:v>6795390.8200000022</c:v>
                </c:pt>
                <c:pt idx="1">
                  <c:v>4768000</c:v>
                </c:pt>
                <c:pt idx="2">
                  <c:v>13090275</c:v>
                </c:pt>
                <c:pt idx="3">
                  <c:v>-8322275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5983473.96</c:v>
                </c:pt>
                <c:pt idx="8">
                  <c:v>0</c:v>
                </c:pt>
                <c:pt idx="9">
                  <c:v>120413.69</c:v>
                </c:pt>
                <c:pt idx="10">
                  <c:v>0</c:v>
                </c:pt>
                <c:pt idx="11">
                  <c:v>0</c:v>
                </c:pt>
                <c:pt idx="12">
                  <c:v>-60923</c:v>
                </c:pt>
                <c:pt idx="13">
                  <c:v>16731.68</c:v>
                </c:pt>
                <c:pt idx="14">
                  <c:v>-28500.01</c:v>
                </c:pt>
                <c:pt idx="15">
                  <c:v>6204320</c:v>
                </c:pt>
                <c:pt idx="16">
                  <c:v>-268568.40000000002</c:v>
                </c:pt>
                <c:pt idx="17">
                  <c:v>-8178639.5699999984</c:v>
                </c:pt>
                <c:pt idx="18">
                  <c:v>1407158</c:v>
                </c:pt>
                <c:pt idx="19">
                  <c:v>-12973957.449999999</c:v>
                </c:pt>
                <c:pt idx="20">
                  <c:v>273369</c:v>
                </c:pt>
                <c:pt idx="21">
                  <c:v>43946.3</c:v>
                </c:pt>
                <c:pt idx="22">
                  <c:v>-406062</c:v>
                </c:pt>
                <c:pt idx="23">
                  <c:v>614537.57999999996</c:v>
                </c:pt>
                <c:pt idx="24">
                  <c:v>545780.68000000005</c:v>
                </c:pt>
                <c:pt idx="25">
                  <c:v>0</c:v>
                </c:pt>
                <c:pt idx="26">
                  <c:v>2316588.3199999998</c:v>
                </c:pt>
                <c:pt idx="27">
                  <c:v>154000</c:v>
                </c:pt>
                <c:pt idx="28">
                  <c:v>154000</c:v>
                </c:pt>
              </c:numCache>
            </c:numRef>
          </c:val>
        </c:ser>
        <c:ser>
          <c:idx val="3"/>
          <c:order val="3"/>
          <c:tx>
            <c:strRef>
              <c:f>'EJEC. SEPTIEMBRE. 2023'!$D$11</c:f>
              <c:strCache>
                <c:ptCount val="1"/>
                <c:pt idx="0">
                  <c:v>Total </c:v>
                </c:pt>
              </c:strCache>
            </c:strRef>
          </c:tx>
          <c:invertIfNegative val="0"/>
          <c:val>
            <c:numRef>
              <c:f>'EJEC. SEPTIEMBRE. 2023'!$D$12:$D$52</c:f>
              <c:numCache>
                <c:formatCode>_(* #,##0.00_);_(* \(#,##0.00\);_(* "-"??_);_(@_)</c:formatCode>
                <c:ptCount val="41"/>
                <c:pt idx="0">
                  <c:v>268070849.43000001</c:v>
                </c:pt>
                <c:pt idx="1">
                  <c:v>145231369.03999999</c:v>
                </c:pt>
                <c:pt idx="2">
                  <c:v>70139006.5</c:v>
                </c:pt>
                <c:pt idx="3">
                  <c:v>597900</c:v>
                </c:pt>
                <c:pt idx="4">
                  <c:v>0</c:v>
                </c:pt>
                <c:pt idx="5">
                  <c:v>0</c:v>
                </c:pt>
                <c:pt idx="6">
                  <c:v>1504345.27</c:v>
                </c:pt>
                <c:pt idx="7">
                  <c:v>14206462.370000001</c:v>
                </c:pt>
                <c:pt idx="8">
                  <c:v>2408419.7600000002</c:v>
                </c:pt>
                <c:pt idx="9">
                  <c:v>343037.80000000005</c:v>
                </c:pt>
                <c:pt idx="10">
                  <c:v>0</c:v>
                </c:pt>
                <c:pt idx="11">
                  <c:v>0</c:v>
                </c:pt>
                <c:pt idx="12">
                  <c:v>110092.23000000001</c:v>
                </c:pt>
                <c:pt idx="13">
                  <c:v>11673.72</c:v>
                </c:pt>
                <c:pt idx="15">
                  <c:v>6198626.8100000005</c:v>
                </c:pt>
                <c:pt idx="16">
                  <c:v>0</c:v>
                </c:pt>
                <c:pt idx="17">
                  <c:v>52428219.690000005</c:v>
                </c:pt>
                <c:pt idx="18">
                  <c:v>12859736</c:v>
                </c:pt>
                <c:pt idx="19">
                  <c:v>4175614.08</c:v>
                </c:pt>
                <c:pt idx="20">
                  <c:v>498526.4</c:v>
                </c:pt>
                <c:pt idx="21">
                  <c:v>183059.3</c:v>
                </c:pt>
                <c:pt idx="22">
                  <c:v>39684.22</c:v>
                </c:pt>
                <c:pt idx="23">
                  <c:v>830733.05</c:v>
                </c:pt>
                <c:pt idx="24">
                  <c:v>4152623.7199999997</c:v>
                </c:pt>
                <c:pt idx="25">
                  <c:v>0</c:v>
                </c:pt>
                <c:pt idx="26">
                  <c:v>2384149.7799999998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ser>
          <c:idx val="4"/>
          <c:order val="4"/>
          <c:tx>
            <c:strRef>
              <c:f>'EJEC. SEPTIEMBRE. 2023'!$E$11</c:f>
              <c:strCache>
                <c:ptCount val="1"/>
                <c:pt idx="0">
                  <c:v>Enero </c:v>
                </c:pt>
              </c:strCache>
            </c:strRef>
          </c:tx>
          <c:invertIfNegative val="0"/>
          <c:val>
            <c:numRef>
              <c:f>'EJEC. SEPTIEMBRE. 2023'!$E$12:$E$52</c:f>
              <c:numCache>
                <c:formatCode>_(* #,##0.00_);_(* \(#,##0.00\);_(* "-"??_);_(@_)</c:formatCode>
                <c:ptCount val="41"/>
                <c:pt idx="0">
                  <c:v>21012872.579999998</c:v>
                </c:pt>
                <c:pt idx="1">
                  <c:v>17910872.579999998</c:v>
                </c:pt>
                <c:pt idx="2">
                  <c:v>17535026.699999999</c:v>
                </c:pt>
                <c:pt idx="5">
                  <c:v>0</c:v>
                </c:pt>
                <c:pt idx="6">
                  <c:v>375845.88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3102000</c:v>
                </c:pt>
                <c:pt idx="18">
                  <c:v>3102000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'EJEC. SEPTIEMBRE. 2023'!$F$11</c:f>
              <c:strCache>
                <c:ptCount val="1"/>
                <c:pt idx="0">
                  <c:v>FEBREO</c:v>
                </c:pt>
              </c:strCache>
            </c:strRef>
          </c:tx>
          <c:invertIfNegative val="0"/>
          <c:val>
            <c:numRef>
              <c:f>'EJEC. SEPTIEMBRE. 2023'!$F$12:$F$52</c:f>
              <c:numCache>
                <c:formatCode>_(* #,##0.00_);_(* \(#,##0.00\);_(* "-"??_);_(@_)</c:formatCode>
                <c:ptCount val="41"/>
                <c:pt idx="0">
                  <c:v>35176617.450000003</c:v>
                </c:pt>
                <c:pt idx="1">
                  <c:v>18110247.580000002</c:v>
                </c:pt>
                <c:pt idx="2">
                  <c:v>17533526.600000001</c:v>
                </c:pt>
                <c:pt idx="3">
                  <c:v>199300</c:v>
                </c:pt>
                <c:pt idx="6">
                  <c:v>377420.98</c:v>
                </c:pt>
                <c:pt idx="7">
                  <c:v>6149940.9400000004</c:v>
                </c:pt>
                <c:pt idx="8">
                  <c:v>854881.65</c:v>
                </c:pt>
                <c:pt idx="9">
                  <c:v>268379.2</c:v>
                </c:pt>
                <c:pt idx="12">
                  <c:v>40315.17</c:v>
                </c:pt>
                <c:pt idx="13">
                  <c:v>11673.72</c:v>
                </c:pt>
                <c:pt idx="15">
                  <c:v>4974691.2</c:v>
                </c:pt>
                <c:pt idx="17">
                  <c:v>10061983.939999999</c:v>
                </c:pt>
                <c:pt idx="18">
                  <c:v>3555336</c:v>
                </c:pt>
                <c:pt idx="19">
                  <c:v>2670534.7000000002</c:v>
                </c:pt>
                <c:pt idx="20">
                  <c:v>330376.40000000002</c:v>
                </c:pt>
                <c:pt idx="21">
                  <c:v>183059.3</c:v>
                </c:pt>
                <c:pt idx="22">
                  <c:v>11800</c:v>
                </c:pt>
                <c:pt idx="23">
                  <c:v>159925.4</c:v>
                </c:pt>
                <c:pt idx="24">
                  <c:v>2081618.88</c:v>
                </c:pt>
                <c:pt idx="26">
                  <c:v>1069333.26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ser>
          <c:idx val="6"/>
          <c:order val="6"/>
          <c:tx>
            <c:strRef>
              <c:f>'EJEC. SEPTIEMBRE. 2023'!$G$11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val>
            <c:numRef>
              <c:f>'EJEC. SEPTIEMBRE. 2023'!$G$12:$G$52</c:f>
              <c:numCache>
                <c:formatCode>_(* #,##0.00_);_(* \(#,##0.00\);_(* "-"??_);_(@_)</c:formatCode>
                <c:ptCount val="41"/>
                <c:pt idx="0">
                  <c:v>25536758.93</c:v>
                </c:pt>
                <c:pt idx="1">
                  <c:v>18110054.25</c:v>
                </c:pt>
                <c:pt idx="2">
                  <c:v>17529826.600000001</c:v>
                </c:pt>
                <c:pt idx="3">
                  <c:v>199300</c:v>
                </c:pt>
                <c:pt idx="6">
                  <c:v>380927.65</c:v>
                </c:pt>
                <c:pt idx="7">
                  <c:v>1043445.29</c:v>
                </c:pt>
                <c:pt idx="8">
                  <c:v>919815.51</c:v>
                </c:pt>
                <c:pt idx="9">
                  <c:v>74658.600000000006</c:v>
                </c:pt>
                <c:pt idx="12">
                  <c:v>34811.18</c:v>
                </c:pt>
                <c:pt idx="15">
                  <c:v>14160</c:v>
                </c:pt>
                <c:pt idx="17">
                  <c:v>6383259.3900000006</c:v>
                </c:pt>
                <c:pt idx="18">
                  <c:v>3101380</c:v>
                </c:pt>
                <c:pt idx="19">
                  <c:v>1505079.38</c:v>
                </c:pt>
                <c:pt idx="20">
                  <c:v>0</c:v>
                </c:pt>
                <c:pt idx="22">
                  <c:v>2276.2199999999998</c:v>
                </c:pt>
                <c:pt idx="23">
                  <c:v>182440.98</c:v>
                </c:pt>
                <c:pt idx="24">
                  <c:v>947251.4</c:v>
                </c:pt>
                <c:pt idx="26">
                  <c:v>644831.41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ser>
          <c:idx val="7"/>
          <c:order val="7"/>
          <c:tx>
            <c:strRef>
              <c:f>'EJEC. SEPTIEMBRE. 2023'!$H$11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val>
            <c:numRef>
              <c:f>'EJEC. SEPTIEMBRE. 2023'!$H$12:$H$52</c:f>
              <c:numCache>
                <c:formatCode>_(* #,##0.00_);_(* \(#,##0.00\);_(* "-"??_);_(@_)</c:formatCode>
                <c:ptCount val="41"/>
                <c:pt idx="0">
                  <c:v>26864020.66</c:v>
                </c:pt>
                <c:pt idx="1">
                  <c:v>18110077.360000003</c:v>
                </c:pt>
                <c:pt idx="2">
                  <c:v>17540626.600000001</c:v>
                </c:pt>
                <c:pt idx="3">
                  <c:v>199300</c:v>
                </c:pt>
                <c:pt idx="6">
                  <c:v>370150.76</c:v>
                </c:pt>
                <c:pt idx="7">
                  <c:v>1878464.09</c:v>
                </c:pt>
                <c:pt idx="8">
                  <c:v>633722.6</c:v>
                </c:pt>
                <c:pt idx="12">
                  <c:v>34965.879999999997</c:v>
                </c:pt>
                <c:pt idx="15">
                  <c:v>1209775.6100000001</c:v>
                </c:pt>
                <c:pt idx="17">
                  <c:v>5576883.2199999997</c:v>
                </c:pt>
                <c:pt idx="18">
                  <c:v>3101020</c:v>
                </c:pt>
                <c:pt idx="20">
                  <c:v>168150</c:v>
                </c:pt>
                <c:pt idx="22">
                  <c:v>25608</c:v>
                </c:pt>
                <c:pt idx="23">
                  <c:v>488366.67</c:v>
                </c:pt>
                <c:pt idx="24">
                  <c:v>1123753.44</c:v>
                </c:pt>
                <c:pt idx="26">
                  <c:v>669985.11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ser>
          <c:idx val="8"/>
          <c:order val="8"/>
          <c:tx>
            <c:strRef>
              <c:f>'EJEC. SEPTIEMBRE. 2023'!$I$11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val>
            <c:numRef>
              <c:f>'EJEC. SEPTIEMBRE. 2023'!$I$12:$I$52</c:f>
              <c:numCache>
                <c:formatCode>_(* #,##0.00_);_(* \(#,##0.00\);_(* "-"??_);_(@_)</c:formatCode>
                <c:ptCount val="41"/>
                <c:pt idx="0">
                  <c:v>28088092.330000002</c:v>
                </c:pt>
                <c:pt idx="1">
                  <c:v>18110078.280000001</c:v>
                </c:pt>
                <c:pt idx="2">
                  <c:v>17540626.600000001</c:v>
                </c:pt>
                <c:pt idx="3">
                  <c:v>199300</c:v>
                </c:pt>
                <c:pt idx="6">
                  <c:v>370150.76</c:v>
                </c:pt>
                <c:pt idx="7">
                  <c:v>1989087.41</c:v>
                </c:pt>
                <c:pt idx="8">
                  <c:v>677306.22</c:v>
                </c:pt>
                <c:pt idx="12">
                  <c:v>64900</c:v>
                </c:pt>
                <c:pt idx="14">
                  <c:v>1218561.19</c:v>
                </c:pt>
                <c:pt idx="15">
                  <c:v>28320</c:v>
                </c:pt>
                <c:pt idx="17">
                  <c:v>6691223.8700000001</c:v>
                </c:pt>
                <c:pt idx="18">
                  <c:v>3778591</c:v>
                </c:pt>
                <c:pt idx="19">
                  <c:v>1177769.8</c:v>
                </c:pt>
                <c:pt idx="20">
                  <c:v>204647.4</c:v>
                </c:pt>
                <c:pt idx="23">
                  <c:v>8145.0540000000001</c:v>
                </c:pt>
                <c:pt idx="24">
                  <c:v>868545.82</c:v>
                </c:pt>
                <c:pt idx="26">
                  <c:v>653524.31000000006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ser>
          <c:idx val="9"/>
          <c:order val="9"/>
          <c:tx>
            <c:strRef>
              <c:f>'EJEC. SEPTIEMBRE. 2023'!$J$11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val>
            <c:numRef>
              <c:f>'EJEC. SEPTIEMBRE. 2023'!$J$12:$J$52</c:f>
              <c:numCache>
                <c:formatCode>_(* #,##0.00_);_(* \(#,##0.00\);_(* "-"??_);_(@_)</c:formatCode>
                <c:ptCount val="41"/>
                <c:pt idx="0">
                  <c:v>23161132.090000004</c:v>
                </c:pt>
                <c:pt idx="1">
                  <c:v>18362648.740000002</c:v>
                </c:pt>
                <c:pt idx="2">
                  <c:v>17670300.600000001</c:v>
                </c:pt>
                <c:pt idx="3">
                  <c:v>310950</c:v>
                </c:pt>
                <c:pt idx="6">
                  <c:v>381398.14</c:v>
                </c:pt>
                <c:pt idx="7">
                  <c:v>634594.35</c:v>
                </c:pt>
                <c:pt idx="8">
                  <c:v>634594.35</c:v>
                </c:pt>
                <c:pt idx="17">
                  <c:v>4163889</c:v>
                </c:pt>
                <c:pt idx="18">
                  <c:v>3244600</c:v>
                </c:pt>
                <c:pt idx="24">
                  <c:v>919289</c:v>
                </c:pt>
                <c:pt idx="27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'EJEC. SEPTIEMBRE. 2023'!$K$11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val>
            <c:numRef>
              <c:f>'EJEC. SEPTIEMBRE. 2023'!$K$12:$K$52</c:f>
              <c:numCache>
                <c:formatCode>_(* #,##0.00_);_(* \(#,##0.00\);_(* "-"??_);_(@_)</c:formatCode>
                <c:ptCount val="41"/>
                <c:pt idx="0">
                  <c:v>29285642.150000002</c:v>
                </c:pt>
                <c:pt idx="1">
                  <c:v>18266454.219999999</c:v>
                </c:pt>
                <c:pt idx="2">
                  <c:v>17681014.199999999</c:v>
                </c:pt>
                <c:pt idx="3">
                  <c:v>199300</c:v>
                </c:pt>
                <c:pt idx="6">
                  <c:v>386140.02</c:v>
                </c:pt>
                <c:pt idx="7">
                  <c:v>953232.97</c:v>
                </c:pt>
                <c:pt idx="8">
                  <c:v>636650.77</c:v>
                </c:pt>
                <c:pt idx="9">
                  <c:v>68050.600000000006</c:v>
                </c:pt>
                <c:pt idx="12">
                  <c:v>32450</c:v>
                </c:pt>
                <c:pt idx="15">
                  <c:v>14160</c:v>
                </c:pt>
                <c:pt idx="16">
                  <c:v>201921.6</c:v>
                </c:pt>
                <c:pt idx="17">
                  <c:v>9311204.2300000004</c:v>
                </c:pt>
                <c:pt idx="18">
                  <c:v>3245654</c:v>
                </c:pt>
                <c:pt idx="19">
                  <c:v>3376835.5</c:v>
                </c:pt>
                <c:pt idx="20">
                  <c:v>303201</c:v>
                </c:pt>
                <c:pt idx="21">
                  <c:v>293402</c:v>
                </c:pt>
                <c:pt idx="23">
                  <c:v>208065.39</c:v>
                </c:pt>
                <c:pt idx="24">
                  <c:v>1248995.8700000001</c:v>
                </c:pt>
                <c:pt idx="26">
                  <c:v>635050.47</c:v>
                </c:pt>
                <c:pt idx="27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'EJEC. SEPTIEMBRE. 2023'!$L$11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val>
            <c:numRef>
              <c:f>'EJEC. SEPTIEMBRE. 2023'!$L$12:$L$52</c:f>
              <c:numCache>
                <c:formatCode>_(* #,##0.00_);_(* \(#,##0.00\);_(* "-"??_);_(@_)</c:formatCode>
                <c:ptCount val="41"/>
                <c:pt idx="0">
                  <c:v>28062430.650000002</c:v>
                </c:pt>
                <c:pt idx="1">
                  <c:v>18250936.030000001</c:v>
                </c:pt>
                <c:pt idx="2">
                  <c:v>17669400.600000001</c:v>
                </c:pt>
                <c:pt idx="3">
                  <c:v>199300</c:v>
                </c:pt>
                <c:pt idx="6">
                  <c:v>382235.43</c:v>
                </c:pt>
                <c:pt idx="7">
                  <c:v>1557697.32</c:v>
                </c:pt>
                <c:pt idx="8">
                  <c:v>722565.08</c:v>
                </c:pt>
                <c:pt idx="9">
                  <c:v>0</c:v>
                </c:pt>
                <c:pt idx="12">
                  <c:v>32450</c:v>
                </c:pt>
                <c:pt idx="13">
                  <c:v>155057.94</c:v>
                </c:pt>
                <c:pt idx="14">
                  <c:v>364424.3</c:v>
                </c:pt>
                <c:pt idx="15">
                  <c:v>108560</c:v>
                </c:pt>
                <c:pt idx="16">
                  <c:v>174640</c:v>
                </c:pt>
                <c:pt idx="17">
                  <c:v>7137776.04</c:v>
                </c:pt>
                <c:pt idx="18">
                  <c:v>3661971</c:v>
                </c:pt>
                <c:pt idx="19">
                  <c:v>1542260</c:v>
                </c:pt>
                <c:pt idx="20">
                  <c:v>11044.8</c:v>
                </c:pt>
                <c:pt idx="21">
                  <c:v>0</c:v>
                </c:pt>
                <c:pt idx="22">
                  <c:v>56067.98</c:v>
                </c:pt>
                <c:pt idx="23">
                  <c:v>69106.13</c:v>
                </c:pt>
                <c:pt idx="24">
                  <c:v>974169.13</c:v>
                </c:pt>
                <c:pt idx="26">
                  <c:v>823157</c:v>
                </c:pt>
                <c:pt idx="27">
                  <c:v>154000</c:v>
                </c:pt>
                <c:pt idx="28">
                  <c:v>154000</c:v>
                </c:pt>
              </c:numCache>
            </c:numRef>
          </c:val>
        </c:ser>
        <c:ser>
          <c:idx val="12"/>
          <c:order val="12"/>
          <c:tx>
            <c:strRef>
              <c:f>'EJEC. SEPTIEMBRE. 2023'!$M$11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val>
            <c:numRef>
              <c:f>'EJEC. SEPTIEMBRE. 2023'!$M$12:$M$52</c:f>
              <c:numCache>
                <c:formatCode>_(* #,##0.00_);_(* \(#,##0.00\);_(* "-"??_);_(@_)</c:formatCode>
                <c:ptCount val="41"/>
                <c:pt idx="0">
                  <c:v>23951374.140000001</c:v>
                </c:pt>
                <c:pt idx="1">
                  <c:v>18251019.539999999</c:v>
                </c:pt>
                <c:pt idx="2">
                  <c:v>17674300.600000001</c:v>
                </c:pt>
                <c:pt idx="3">
                  <c:v>199300</c:v>
                </c:pt>
                <c:pt idx="6">
                  <c:v>377418.94</c:v>
                </c:pt>
                <c:pt idx="7">
                  <c:v>916617.52</c:v>
                </c:pt>
                <c:pt idx="8">
                  <c:v>655837</c:v>
                </c:pt>
                <c:pt idx="12" formatCode="_(* #,##0.00_);_(* \(#,##0.00\);_(* &quot;-&quot;??_);_(@_)">
                  <c:v>32450</c:v>
                </c:pt>
                <c:pt idx="13" formatCode="_(* #,##0.00_);_(* \(#,##0.00\);_(* &quot;-&quot;??_);_(@_)">
                  <c:v>0</c:v>
                </c:pt>
                <c:pt idx="14" formatCode="_(* #,##0.00_);_(* \(#,##0.00\);_(* &quot;-&quot;??_);_(@_)">
                  <c:v>159300</c:v>
                </c:pt>
                <c:pt idx="15" formatCode="_(* #,##0.00_);_(* \(#,##0.00\);_(* &quot;-&quot;??_);_(@_)">
                  <c:v>14160</c:v>
                </c:pt>
                <c:pt idx="16" formatCode="_(* #,##0.00_);_(* \(#,##0.00\);_(* &quot;-&quot;??_);_(@_)">
                  <c:v>54870</c:v>
                </c:pt>
                <c:pt idx="17" formatCode="_(* #,##0.00_);_(* \(#,##0.00\);_(* &quot;-&quot;??_);_(@_)">
                  <c:v>4783737.08</c:v>
                </c:pt>
                <c:pt idx="18" formatCode="_(* #,##0.00_);_(* \(#,##0.00\);_(* &quot;-&quot;??_);_(@_)">
                  <c:v>3352122</c:v>
                </c:pt>
                <c:pt idx="19" formatCode="_(* #,##0.00_);_(* \(#,##0.00\);_(* &quot;-&quot;??_);_(@_)">
                  <c:v>141611.79999999999</c:v>
                </c:pt>
                <c:pt idx="20" formatCode="_(* #,##0.00_);_(* \(#,##0.00\);_(* &quot;-&quot;??_);_(@_)">
                  <c:v>0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54570.87</c:v>
                </c:pt>
                <c:pt idx="23" formatCode="_(* #,##0.00_);_(* \(#,##0.00\);_(* &quot;-&quot;??_);_(@_)">
                  <c:v>189076.59</c:v>
                </c:pt>
                <c:pt idx="24" formatCode="_(* #,##0.00_);_(* \(#,##0.00\);_(* &quot;-&quot;??_);_(@_)">
                  <c:v>946951.31</c:v>
                </c:pt>
                <c:pt idx="26" formatCode="_(* #,##0.00_);_(* \(#,##0.00\);_(* &quot;-&quot;??_);_(@_)">
                  <c:v>99404.51</c:v>
                </c:pt>
              </c:numCache>
            </c:numRef>
          </c:val>
        </c:ser>
        <c:ser>
          <c:idx val="13"/>
          <c:order val="13"/>
          <c:tx>
            <c:strRef>
              <c:f>'EJEC. SEPTIEMBRE. 2023'!$N$11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val>
            <c:numRef>
              <c:f>'EJEC. SEPTIEMBRE. 2023'!$N$12:$N$52</c:f>
              <c:numCache>
                <c:formatCode>_(* #,##0.00_);_(* \(#,##0.00\);_(* "-"??_);_(@_)</c:formatCode>
                <c:ptCount val="41"/>
                <c:pt idx="0">
                  <c:v>26931908.449999999</c:v>
                </c:pt>
                <c:pt idx="1">
                  <c:v>19319218.390000001</c:v>
                </c:pt>
                <c:pt idx="2">
                  <c:v>18908100.600000001</c:v>
                </c:pt>
                <c:pt idx="3">
                  <c:v>0</c:v>
                </c:pt>
                <c:pt idx="6">
                  <c:v>411117.79</c:v>
                </c:pt>
                <c:pt idx="7">
                  <c:v>1428738.73</c:v>
                </c:pt>
                <c:pt idx="8">
                  <c:v>657578.44999999995</c:v>
                </c:pt>
                <c:pt idx="9">
                  <c:v>134325.29</c:v>
                </c:pt>
                <c:pt idx="12" formatCode="_(* #,##0.00_);_(* \(#,##0.00\);_(* &quot;-&quot;??_);_(@_)">
                  <c:v>32450</c:v>
                </c:pt>
                <c:pt idx="13" formatCode="_(* #,##0.00_);_(* \(#,##0.00\);_(* &quot;-&quot;??_);_(@_)">
                  <c:v>0</c:v>
                </c:pt>
                <c:pt idx="14" formatCode="_(* #,##0.00_);_(* \(#,##0.00\);_(* &quot;-&quot;??_);_(@_)">
                  <c:v>149199.99</c:v>
                </c:pt>
                <c:pt idx="15" formatCode="_(* #,##0.00_);_(* \(#,##0.00\);_(* &quot;-&quot;??_);_(@_)">
                  <c:v>455185</c:v>
                </c:pt>
                <c:pt idx="16" formatCode="_(* #,##0.00_);_(* \(#,##0.00\);_(* &quot;-&quot;??_);_(@_)">
                  <c:v>0</c:v>
                </c:pt>
                <c:pt idx="17" formatCode="_(* #,##0.00_);_(* \(#,##0.00\);_(* &quot;-&quot;??_);_(@_)">
                  <c:v>5659102.0600000005</c:v>
                </c:pt>
                <c:pt idx="18" formatCode="_(* #,##0.00_);_(* \(#,##0.00\);_(* &quot;-&quot;??_);_(@_)">
                  <c:v>3243980</c:v>
                </c:pt>
                <c:pt idx="19" formatCode="_(* #,##0.00_);_(* \(#,##0.00\);_(* &quot;-&quot;??_);_(@_)">
                  <c:v>367902.64</c:v>
                </c:pt>
                <c:pt idx="20" formatCode="_(* #,##0.00_);_(* \(#,##0.00\);_(* &quot;-&quot;??_);_(@_)">
                  <c:v>285937.59999999998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19803.82</c:v>
                </c:pt>
                <c:pt idx="23" formatCode="_(* #,##0.00_);_(* \(#,##0.00\);_(* &quot;-&quot;??_);_(@_)">
                  <c:v>14439.9</c:v>
                </c:pt>
                <c:pt idx="24" formatCode="_(* #,##0.00_);_(* \(#,##0.00\);_(* &quot;-&quot;??_);_(@_)">
                  <c:v>1096416.95</c:v>
                </c:pt>
                <c:pt idx="26" formatCode="_(* #,##0.00_);_(* \(#,##0.00\);_(* &quot;-&quot;??_);_(@_)">
                  <c:v>630621.15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93120"/>
        <c:axId val="201094656"/>
      </c:barChart>
      <c:catAx>
        <c:axId val="201093120"/>
        <c:scaling>
          <c:orientation val="minMax"/>
        </c:scaling>
        <c:delete val="0"/>
        <c:axPos val="b"/>
        <c:majorTickMark val="out"/>
        <c:minorTickMark val="none"/>
        <c:tickLblPos val="nextTo"/>
        <c:crossAx val="201094656"/>
        <c:crosses val="autoZero"/>
        <c:auto val="1"/>
        <c:lblAlgn val="ctr"/>
        <c:lblOffset val="100"/>
        <c:noMultiLvlLbl val="0"/>
      </c:catAx>
      <c:valAx>
        <c:axId val="20109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09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1152525"/>
          <a:ext cx="0" cy="447675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4</xdr:row>
      <xdr:rowOff>19051</xdr:rowOff>
    </xdr:from>
    <xdr:to>
      <xdr:col>8</xdr:col>
      <xdr:colOff>85724</xdr:colOff>
      <xdr:row>9</xdr:row>
      <xdr:rowOff>133350</xdr:rowOff>
    </xdr:to>
    <xdr:pic>
      <xdr:nvPicPr>
        <xdr:cNvPr id="3" name="2 Imagen" descr="LOGO CESM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705850" y="781051"/>
          <a:ext cx="1666874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3</xdr:row>
      <xdr:rowOff>0</xdr:rowOff>
    </xdr:from>
    <xdr:to>
      <xdr:col>1</xdr:col>
      <xdr:colOff>314325</xdr:colOff>
      <xdr:row>8</xdr:row>
      <xdr:rowOff>19050</xdr:rowOff>
    </xdr:to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571500"/>
          <a:ext cx="1609725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7962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12</xdr:col>
      <xdr:colOff>927894</xdr:colOff>
      <xdr:row>3</xdr:row>
      <xdr:rowOff>105305</xdr:rowOff>
    </xdr:from>
    <xdr:to>
      <xdr:col>14</xdr:col>
      <xdr:colOff>510</xdr:colOff>
      <xdr:row>9</xdr:row>
      <xdr:rowOff>28046</xdr:rowOff>
    </xdr:to>
    <xdr:pic>
      <xdr:nvPicPr>
        <xdr:cNvPr id="3" name="2 Imagen" descr="LOGO CESMET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6227425" y="676805"/>
          <a:ext cx="1668179" cy="1101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512233</xdr:colOff>
      <xdr:row>3</xdr:row>
      <xdr:rowOff>84667</xdr:rowOff>
    </xdr:from>
    <xdr:to>
      <xdr:col>1</xdr:col>
      <xdr:colOff>293158</xdr:colOff>
      <xdr:row>8</xdr:row>
      <xdr:rowOff>103717</xdr:rowOff>
    </xdr:to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233" y="656167"/>
          <a:ext cx="1611842" cy="992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1"/>
  <sheetViews>
    <sheetView topLeftCell="A4" workbookViewId="0">
      <selection activeCell="C25" sqref="C25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0.28515625" style="1" customWidth="1"/>
    <col min="4" max="4" width="20.42578125" customWidth="1"/>
    <col min="5" max="5" width="17.5703125" customWidth="1"/>
    <col min="6" max="7" width="15.5703125" bestFit="1" customWidth="1"/>
    <col min="8" max="8" width="15.5703125" customWidth="1"/>
  </cols>
  <sheetData>
    <row r="5" spans="1:8" x14ac:dyDescent="0.25">
      <c r="A5" t="s">
        <v>26</v>
      </c>
    </row>
    <row r="6" spans="1:8" ht="15.75" x14ac:dyDescent="0.25">
      <c r="A6" s="63" t="s">
        <v>25</v>
      </c>
      <c r="B6" s="63"/>
      <c r="C6" s="63"/>
      <c r="D6" s="63"/>
      <c r="E6" s="63"/>
      <c r="F6" s="63"/>
      <c r="G6" s="63"/>
      <c r="H6" s="63"/>
    </row>
    <row r="7" spans="1:8" ht="15" customHeight="1" x14ac:dyDescent="0.25">
      <c r="A7" s="63" t="s">
        <v>28</v>
      </c>
      <c r="B7" s="63"/>
      <c r="C7" s="63"/>
      <c r="D7" s="63"/>
      <c r="E7" s="63"/>
      <c r="F7" s="63"/>
      <c r="G7" s="63"/>
      <c r="H7" s="63"/>
    </row>
    <row r="8" spans="1:8" ht="15.75" customHeight="1" x14ac:dyDescent="0.25">
      <c r="A8" s="63" t="s">
        <v>97</v>
      </c>
      <c r="B8" s="63"/>
      <c r="C8" s="63"/>
      <c r="D8" s="63"/>
      <c r="E8" s="63"/>
      <c r="F8" s="63"/>
      <c r="G8" s="63"/>
      <c r="H8" s="63"/>
    </row>
    <row r="9" spans="1:8" ht="15.75" x14ac:dyDescent="0.25">
      <c r="A9" s="64" t="s">
        <v>94</v>
      </c>
      <c r="B9" s="64"/>
      <c r="C9" s="64"/>
      <c r="D9" s="64"/>
      <c r="E9" s="64"/>
      <c r="F9" s="64"/>
      <c r="G9" s="64"/>
      <c r="H9" s="64"/>
    </row>
    <row r="10" spans="1:8" ht="15.75" x14ac:dyDescent="0.25">
      <c r="A10" s="2"/>
      <c r="B10" s="4"/>
      <c r="C10" s="4"/>
      <c r="D10" s="3"/>
      <c r="E10" s="2"/>
    </row>
    <row r="11" spans="1:8" ht="31.5" x14ac:dyDescent="0.25">
      <c r="A11" s="5" t="s">
        <v>0</v>
      </c>
      <c r="B11" s="6" t="s">
        <v>92</v>
      </c>
      <c r="C11" s="6" t="s">
        <v>93</v>
      </c>
      <c r="D11" s="7" t="s">
        <v>24</v>
      </c>
      <c r="E11" s="7" t="s">
        <v>23</v>
      </c>
      <c r="F11" s="8" t="s">
        <v>84</v>
      </c>
      <c r="G11" s="8" t="s">
        <v>85</v>
      </c>
      <c r="H11" s="8" t="s">
        <v>86</v>
      </c>
    </row>
    <row r="12" spans="1:8" ht="15.75" x14ac:dyDescent="0.25">
      <c r="A12" s="9" t="s">
        <v>1</v>
      </c>
      <c r="B12" s="10">
        <f>B13+B19+B29+B60</f>
        <v>331473275</v>
      </c>
      <c r="C12" s="10">
        <f>C13+C19+C29+C60</f>
        <v>5000000</v>
      </c>
      <c r="D12" s="10">
        <f>+E12+F12+G12+H12</f>
        <v>108590269.62</v>
      </c>
      <c r="E12" s="10">
        <f>E13+E19+E29</f>
        <v>21012872.579999998</v>
      </c>
      <c r="F12" s="10">
        <f>F13+F19+F29+F60</f>
        <v>35176617.450000003</v>
      </c>
      <c r="G12" s="10">
        <f>G13+G19+G29+G60</f>
        <v>25536758.93</v>
      </c>
      <c r="H12" s="10">
        <f>H13+H19+H29+H60</f>
        <v>26864020.66</v>
      </c>
    </row>
    <row r="13" spans="1:8" ht="31.5" x14ac:dyDescent="0.25">
      <c r="A13" s="12" t="s">
        <v>2</v>
      </c>
      <c r="B13" s="13">
        <f>B14+B15+B16+B17+B18</f>
        <v>233335369</v>
      </c>
      <c r="C13" s="13">
        <v>0</v>
      </c>
      <c r="D13" s="14">
        <f>E13+F13+G13+H13</f>
        <v>72241251.769999996</v>
      </c>
      <c r="E13" s="15">
        <f>E14+E15+E16+E18</f>
        <v>17910872.579999998</v>
      </c>
      <c r="F13" s="15">
        <f>F14+F15+F16+F18</f>
        <v>18110247.580000002</v>
      </c>
      <c r="G13" s="15">
        <f>G14+G15+G16+G18</f>
        <v>18110054.25</v>
      </c>
      <c r="H13" s="15">
        <f>H14+H15+H16+H18</f>
        <v>18110077.360000003</v>
      </c>
    </row>
    <row r="14" spans="1:8" ht="31.5" x14ac:dyDescent="0.25">
      <c r="A14" s="16" t="s">
        <v>3</v>
      </c>
      <c r="B14" s="17">
        <v>218866730</v>
      </c>
      <c r="C14" s="17">
        <v>7628325</v>
      </c>
      <c r="D14" s="18">
        <f>E14+F14+G14+H14</f>
        <v>70139006.5</v>
      </c>
      <c r="E14" s="19">
        <v>17535026.699999999</v>
      </c>
      <c r="F14" s="4">
        <v>17533526.600000001</v>
      </c>
      <c r="G14" s="4">
        <v>17529826.600000001</v>
      </c>
      <c r="H14" s="4">
        <v>17540626.600000001</v>
      </c>
    </row>
    <row r="15" spans="1:8" ht="15.75" x14ac:dyDescent="0.25">
      <c r="A15" s="16" t="s">
        <v>4</v>
      </c>
      <c r="B15" s="17">
        <v>10028325</v>
      </c>
      <c r="C15" s="17">
        <v>-7628325</v>
      </c>
      <c r="D15" s="18">
        <f t="shared" ref="D15:D78" si="0">E15+F15+G15+H15</f>
        <v>597900</v>
      </c>
      <c r="E15" s="19"/>
      <c r="F15" s="4">
        <v>199300</v>
      </c>
      <c r="G15" s="4">
        <v>199300</v>
      </c>
      <c r="H15" s="4">
        <v>199300</v>
      </c>
    </row>
    <row r="16" spans="1:8" ht="31.5" x14ac:dyDescent="0.25">
      <c r="A16" s="16" t="s">
        <v>29</v>
      </c>
      <c r="B16" s="17">
        <v>0</v>
      </c>
      <c r="C16" s="17">
        <v>0</v>
      </c>
      <c r="D16" s="18">
        <f t="shared" si="0"/>
        <v>0</v>
      </c>
      <c r="E16" s="19"/>
      <c r="F16" s="4"/>
      <c r="G16" s="4"/>
      <c r="H16" s="4"/>
    </row>
    <row r="17" spans="1:8" ht="31.5" x14ac:dyDescent="0.25">
      <c r="A17" s="16" t="s">
        <v>30</v>
      </c>
      <c r="B17" s="17">
        <v>0</v>
      </c>
      <c r="C17" s="17">
        <v>0</v>
      </c>
      <c r="D17" s="18">
        <f t="shared" si="0"/>
        <v>0</v>
      </c>
      <c r="E17" s="19">
        <v>0</v>
      </c>
      <c r="F17" s="4"/>
      <c r="G17" s="4"/>
      <c r="H17" s="4"/>
    </row>
    <row r="18" spans="1:8" ht="31.5" x14ac:dyDescent="0.25">
      <c r="A18" s="16" t="s">
        <v>5</v>
      </c>
      <c r="B18" s="17">
        <v>4440314</v>
      </c>
      <c r="C18" s="17">
        <v>0</v>
      </c>
      <c r="D18" s="18">
        <f t="shared" si="0"/>
        <v>1504345.27</v>
      </c>
      <c r="E18" s="20">
        <v>375845.88</v>
      </c>
      <c r="F18" s="4">
        <v>377420.98</v>
      </c>
      <c r="G18" s="4">
        <v>380927.65</v>
      </c>
      <c r="H18" s="4">
        <v>370150.76</v>
      </c>
    </row>
    <row r="19" spans="1:8" ht="31.5" x14ac:dyDescent="0.25">
      <c r="A19" s="12" t="s">
        <v>6</v>
      </c>
      <c r="B19" s="13">
        <f>B20+B21+B22+B23+B24+B25+B26+B27+B28</f>
        <v>12945000</v>
      </c>
      <c r="C19" s="13">
        <f>C20+C21+C22+C23+C24+C25+C26+C27+C28</f>
        <v>6411700</v>
      </c>
      <c r="D19" s="18">
        <f t="shared" si="0"/>
        <v>9071850.3200000003</v>
      </c>
      <c r="E19" s="15">
        <f>E20+E24</f>
        <v>0</v>
      </c>
      <c r="F19" s="15">
        <f>F20+F24+F21+F25+F27</f>
        <v>6149940.9400000004</v>
      </c>
      <c r="G19" s="15">
        <f>G20+G24+G21+G25+G27</f>
        <v>1043445.29</v>
      </c>
      <c r="H19" s="15">
        <f>H20+H24+H21+H25+H27</f>
        <v>1878464.09</v>
      </c>
    </row>
    <row r="20" spans="1:8" ht="31.5" x14ac:dyDescent="0.25">
      <c r="A20" s="16" t="s">
        <v>7</v>
      </c>
      <c r="B20" s="17">
        <v>8400000</v>
      </c>
      <c r="C20" s="17">
        <v>0</v>
      </c>
      <c r="D20" s="18">
        <f t="shared" si="0"/>
        <v>2408419.7600000002</v>
      </c>
      <c r="E20" s="19"/>
      <c r="F20" s="4">
        <v>854881.65</v>
      </c>
      <c r="G20" s="4">
        <v>919815.51</v>
      </c>
      <c r="H20" s="4">
        <v>633722.6</v>
      </c>
    </row>
    <row r="21" spans="1:8" ht="47.25" x14ac:dyDescent="0.25">
      <c r="A21" s="16" t="s">
        <v>31</v>
      </c>
      <c r="B21" s="17">
        <v>425000</v>
      </c>
      <c r="C21" s="17">
        <v>0</v>
      </c>
      <c r="D21" s="18">
        <f t="shared" si="0"/>
        <v>343037.80000000005</v>
      </c>
      <c r="E21" s="19">
        <v>0</v>
      </c>
      <c r="F21" s="4">
        <v>268379.2</v>
      </c>
      <c r="G21" s="4">
        <v>74658.600000000006</v>
      </c>
      <c r="H21" s="4"/>
    </row>
    <row r="22" spans="1:8" ht="15.75" x14ac:dyDescent="0.25">
      <c r="A22" s="16" t="s">
        <v>8</v>
      </c>
      <c r="B22" s="17">
        <v>0</v>
      </c>
      <c r="C22" s="17">
        <v>0</v>
      </c>
      <c r="D22" s="18">
        <f t="shared" si="0"/>
        <v>0</v>
      </c>
      <c r="E22" s="15">
        <v>0</v>
      </c>
      <c r="F22" s="4"/>
      <c r="G22" s="4"/>
      <c r="H22" s="4"/>
    </row>
    <row r="23" spans="1:8" ht="31.5" x14ac:dyDescent="0.25">
      <c r="A23" s="16" t="s">
        <v>9</v>
      </c>
      <c r="B23" s="17">
        <v>0</v>
      </c>
      <c r="C23" s="17">
        <v>0</v>
      </c>
      <c r="D23" s="18">
        <f t="shared" si="0"/>
        <v>0</v>
      </c>
      <c r="E23" s="19">
        <v>0</v>
      </c>
      <c r="F23" s="4"/>
      <c r="G23" s="4"/>
      <c r="H23" s="4"/>
    </row>
    <row r="24" spans="1:8" ht="31.5" x14ac:dyDescent="0.25">
      <c r="A24" s="16" t="s">
        <v>10</v>
      </c>
      <c r="B24" s="17">
        <v>580000</v>
      </c>
      <c r="C24" s="17">
        <v>0</v>
      </c>
      <c r="D24" s="18">
        <f t="shared" si="0"/>
        <v>110092.23000000001</v>
      </c>
      <c r="E24" s="19"/>
      <c r="F24" s="4">
        <v>40315.17</v>
      </c>
      <c r="G24" s="4">
        <v>34811.18</v>
      </c>
      <c r="H24" s="4">
        <v>34965.879999999997</v>
      </c>
    </row>
    <row r="25" spans="1:8" ht="15.75" x14ac:dyDescent="0.25">
      <c r="A25" s="16" t="s">
        <v>32</v>
      </c>
      <c r="B25" s="17">
        <v>150000</v>
      </c>
      <c r="C25" s="17">
        <v>11700</v>
      </c>
      <c r="D25" s="18">
        <f t="shared" si="0"/>
        <v>11673.72</v>
      </c>
      <c r="E25" s="15">
        <v>0</v>
      </c>
      <c r="F25" s="4">
        <v>11673.72</v>
      </c>
      <c r="G25" s="4"/>
      <c r="H25" s="4"/>
    </row>
    <row r="26" spans="1:8" ht="94.5" x14ac:dyDescent="0.25">
      <c r="A26" s="16" t="s">
        <v>33</v>
      </c>
      <c r="B26" s="17">
        <v>1920000</v>
      </c>
      <c r="C26" s="17">
        <v>300000</v>
      </c>
      <c r="D26" s="18">
        <f t="shared" si="0"/>
        <v>0</v>
      </c>
      <c r="E26" s="19">
        <v>0</v>
      </c>
      <c r="F26" s="4"/>
      <c r="G26" s="4"/>
      <c r="H26" s="4"/>
    </row>
    <row r="27" spans="1:8" ht="63" x14ac:dyDescent="0.25">
      <c r="A27" s="16" t="s">
        <v>34</v>
      </c>
      <c r="B27" s="17">
        <v>770000</v>
      </c>
      <c r="C27" s="17">
        <v>6100000</v>
      </c>
      <c r="D27" s="18">
        <f t="shared" si="0"/>
        <v>6198626.8100000005</v>
      </c>
      <c r="E27" s="19">
        <v>0</v>
      </c>
      <c r="F27" s="4">
        <v>4974691.2</v>
      </c>
      <c r="G27" s="4">
        <v>14160</v>
      </c>
      <c r="H27" s="4">
        <v>1209775.6100000001</v>
      </c>
    </row>
    <row r="28" spans="1:8" ht="47.25" x14ac:dyDescent="0.25">
      <c r="A28" s="16" t="s">
        <v>35</v>
      </c>
      <c r="B28" s="17">
        <v>700000</v>
      </c>
      <c r="C28" s="17">
        <v>0</v>
      </c>
      <c r="D28" s="18">
        <f t="shared" si="0"/>
        <v>0</v>
      </c>
      <c r="E28" s="19">
        <v>0</v>
      </c>
      <c r="F28" s="4"/>
      <c r="G28" s="4"/>
      <c r="H28" s="4"/>
    </row>
    <row r="29" spans="1:8" ht="31.5" x14ac:dyDescent="0.25">
      <c r="A29" s="12" t="s">
        <v>11</v>
      </c>
      <c r="B29" s="13">
        <f>B30+B31+B32+B33+B34+B35+B36+B37+B38</f>
        <v>82942906</v>
      </c>
      <c r="C29" s="13">
        <f>C30+C31+C32+C33+C34+C35+C36+C37+C38</f>
        <v>-2818810.0000000005</v>
      </c>
      <c r="D29" s="14">
        <f>E29+F29+G29+H29</f>
        <v>25124126.549999997</v>
      </c>
      <c r="E29" s="11">
        <f t="shared" ref="E29:F29" si="1">E30+E31+E32+E33+E34+E35+E36+E38</f>
        <v>3102000</v>
      </c>
      <c r="F29" s="11">
        <f t="shared" si="1"/>
        <v>10061983.939999999</v>
      </c>
      <c r="G29" s="11">
        <f>G30+G31+G32+G33+G34+G35+G36+G38</f>
        <v>6383259.3900000006</v>
      </c>
      <c r="H29" s="11">
        <f>H30+H31+H32+H33+H34+H35+H36+H38</f>
        <v>5576883.2199999997</v>
      </c>
    </row>
    <row r="30" spans="1:8" ht="47.25" x14ac:dyDescent="0.25">
      <c r="A30" s="16" t="s">
        <v>12</v>
      </c>
      <c r="B30" s="17">
        <v>38118019</v>
      </c>
      <c r="C30" s="17">
        <v>1022081</v>
      </c>
      <c r="D30" s="18">
        <f t="shared" si="0"/>
        <v>12859736</v>
      </c>
      <c r="E30" s="19">
        <v>3102000</v>
      </c>
      <c r="F30" s="4">
        <v>3555336</v>
      </c>
      <c r="G30" s="4">
        <v>3101380</v>
      </c>
      <c r="H30" s="4">
        <v>3101020</v>
      </c>
    </row>
    <row r="31" spans="1:8" ht="31.5" x14ac:dyDescent="0.25">
      <c r="A31" s="16" t="s">
        <v>13</v>
      </c>
      <c r="B31" s="17">
        <v>26600000</v>
      </c>
      <c r="C31" s="17">
        <v>-8285981</v>
      </c>
      <c r="D31" s="18">
        <f t="shared" si="0"/>
        <v>4175614.08</v>
      </c>
      <c r="E31" s="19">
        <v>0</v>
      </c>
      <c r="F31" s="4">
        <v>2670534.7000000002</v>
      </c>
      <c r="G31" s="4">
        <v>1505079.38</v>
      </c>
      <c r="H31" s="4"/>
    </row>
    <row r="32" spans="1:8" ht="47.25" x14ac:dyDescent="0.25">
      <c r="A32" s="16" t="s">
        <v>36</v>
      </c>
      <c r="B32" s="17">
        <v>1030000</v>
      </c>
      <c r="C32" s="17">
        <v>462619</v>
      </c>
      <c r="D32" s="18">
        <f t="shared" si="0"/>
        <v>498526.4</v>
      </c>
      <c r="E32" s="19">
        <v>0</v>
      </c>
      <c r="F32" s="4">
        <v>330376.40000000002</v>
      </c>
      <c r="G32" s="4">
        <v>0</v>
      </c>
      <c r="H32" s="4">
        <v>168150</v>
      </c>
    </row>
    <row r="33" spans="1:8" ht="31.5" x14ac:dyDescent="0.25">
      <c r="A33" s="16" t="s">
        <v>37</v>
      </c>
      <c r="B33" s="17">
        <v>540000</v>
      </c>
      <c r="C33" s="17">
        <v>597888.30000000005</v>
      </c>
      <c r="D33" s="18">
        <f t="shared" si="0"/>
        <v>183059.3</v>
      </c>
      <c r="E33" s="19">
        <v>0</v>
      </c>
      <c r="F33" s="4">
        <v>183059.3</v>
      </c>
      <c r="G33" s="4"/>
      <c r="H33" s="4"/>
    </row>
    <row r="34" spans="1:8" ht="47.25" x14ac:dyDescent="0.25">
      <c r="A34" s="16" t="s">
        <v>14</v>
      </c>
      <c r="B34" s="17">
        <v>605000</v>
      </c>
      <c r="C34" s="17">
        <v>308569</v>
      </c>
      <c r="D34" s="18">
        <f t="shared" si="0"/>
        <v>39684.22</v>
      </c>
      <c r="E34" s="19">
        <v>0</v>
      </c>
      <c r="F34" s="4">
        <v>11800</v>
      </c>
      <c r="G34" s="4">
        <v>2276.2199999999998</v>
      </c>
      <c r="H34" s="4">
        <v>25608</v>
      </c>
    </row>
    <row r="35" spans="1:8" ht="47.25" x14ac:dyDescent="0.25">
      <c r="A35" s="16" t="s">
        <v>15</v>
      </c>
      <c r="B35" s="17">
        <v>1050000</v>
      </c>
      <c r="C35" s="17">
        <v>168060</v>
      </c>
      <c r="D35" s="18">
        <f t="shared" si="0"/>
        <v>830733.05</v>
      </c>
      <c r="E35" s="19">
        <v>0</v>
      </c>
      <c r="F35" s="4">
        <v>159925.4</v>
      </c>
      <c r="G35" s="4">
        <v>182440.98</v>
      </c>
      <c r="H35" s="4">
        <v>488366.67</v>
      </c>
    </row>
    <row r="36" spans="1:8" ht="63" x14ac:dyDescent="0.25">
      <c r="A36" s="16" t="s">
        <v>16</v>
      </c>
      <c r="B36" s="17">
        <v>12020000</v>
      </c>
      <c r="C36" s="17">
        <v>645780.68000000005</v>
      </c>
      <c r="D36" s="18">
        <f t="shared" si="0"/>
        <v>4152623.7199999997</v>
      </c>
      <c r="E36" s="20"/>
      <c r="F36" s="4">
        <v>2081618.88</v>
      </c>
      <c r="G36" s="4">
        <v>947251.4</v>
      </c>
      <c r="H36" s="4">
        <v>1123753.44</v>
      </c>
    </row>
    <row r="37" spans="1:8" ht="63" x14ac:dyDescent="0.25">
      <c r="A37" s="16" t="s">
        <v>38</v>
      </c>
      <c r="B37" s="17">
        <v>0</v>
      </c>
      <c r="C37" s="17">
        <v>0</v>
      </c>
      <c r="D37" s="18">
        <f t="shared" si="0"/>
        <v>0</v>
      </c>
      <c r="E37" s="19">
        <v>0</v>
      </c>
      <c r="F37" s="4"/>
      <c r="G37" s="2"/>
      <c r="H37" s="4"/>
    </row>
    <row r="38" spans="1:8" ht="31.5" x14ac:dyDescent="0.25">
      <c r="A38" s="16" t="s">
        <v>17</v>
      </c>
      <c r="B38" s="17">
        <v>2979887</v>
      </c>
      <c r="C38" s="17">
        <v>2262173.02</v>
      </c>
      <c r="D38" s="18">
        <f t="shared" si="0"/>
        <v>2384149.7799999998</v>
      </c>
      <c r="E38" s="19"/>
      <c r="F38" s="4">
        <v>1069333.26</v>
      </c>
      <c r="G38" s="4">
        <v>644831.41</v>
      </c>
      <c r="H38" s="4">
        <v>669985.11</v>
      </c>
    </row>
    <row r="39" spans="1:8" ht="31.5" x14ac:dyDescent="0.25">
      <c r="A39" s="12" t="s">
        <v>39</v>
      </c>
      <c r="B39" s="13"/>
      <c r="C39" s="13"/>
      <c r="D39" s="18">
        <f t="shared" si="0"/>
        <v>0</v>
      </c>
      <c r="E39" s="15">
        <v>0</v>
      </c>
      <c r="F39" s="4">
        <v>0</v>
      </c>
      <c r="G39" s="4">
        <v>0</v>
      </c>
      <c r="H39" s="4">
        <v>0</v>
      </c>
    </row>
    <row r="40" spans="1:8" ht="47.25" x14ac:dyDescent="0.25">
      <c r="A40" s="16" t="s">
        <v>40</v>
      </c>
      <c r="B40" s="17"/>
      <c r="C40" s="17"/>
      <c r="D40" s="18">
        <f t="shared" si="0"/>
        <v>0</v>
      </c>
      <c r="E40" s="15">
        <v>0</v>
      </c>
      <c r="F40" s="4"/>
      <c r="G40" s="4">
        <v>0</v>
      </c>
      <c r="H40" s="4">
        <v>0</v>
      </c>
    </row>
    <row r="41" spans="1:8" ht="63" x14ac:dyDescent="0.25">
      <c r="A41" s="16" t="s">
        <v>41</v>
      </c>
      <c r="B41" s="17"/>
      <c r="C41" s="17"/>
      <c r="D41" s="18">
        <f t="shared" si="0"/>
        <v>0</v>
      </c>
      <c r="E41" s="15">
        <v>0</v>
      </c>
      <c r="F41" s="4">
        <v>0</v>
      </c>
      <c r="G41" s="4">
        <v>0</v>
      </c>
      <c r="H41" s="4">
        <v>0</v>
      </c>
    </row>
    <row r="42" spans="1:8" ht="63" x14ac:dyDescent="0.25">
      <c r="A42" s="16" t="s">
        <v>42</v>
      </c>
      <c r="B42" s="17"/>
      <c r="C42" s="17"/>
      <c r="D42" s="18">
        <f t="shared" si="0"/>
        <v>0</v>
      </c>
      <c r="E42" s="15">
        <v>0</v>
      </c>
      <c r="F42" s="4">
        <v>0</v>
      </c>
      <c r="G42" s="4">
        <v>0</v>
      </c>
      <c r="H42" s="4">
        <v>0</v>
      </c>
    </row>
    <row r="43" spans="1:8" ht="63" x14ac:dyDescent="0.25">
      <c r="A43" s="16" t="s">
        <v>43</v>
      </c>
      <c r="B43" s="17"/>
      <c r="C43" s="17"/>
      <c r="D43" s="18">
        <f t="shared" si="0"/>
        <v>0</v>
      </c>
      <c r="E43" s="15">
        <v>0</v>
      </c>
      <c r="F43" s="4">
        <v>0</v>
      </c>
      <c r="G43" s="4">
        <v>0</v>
      </c>
      <c r="H43" s="4">
        <v>0</v>
      </c>
    </row>
    <row r="44" spans="1:8" ht="63" x14ac:dyDescent="0.25">
      <c r="A44" s="16" t="s">
        <v>44</v>
      </c>
      <c r="B44" s="17"/>
      <c r="C44" s="17"/>
      <c r="D44" s="18">
        <f t="shared" si="0"/>
        <v>0</v>
      </c>
      <c r="E44" s="15">
        <v>0</v>
      </c>
      <c r="F44" s="4">
        <v>0</v>
      </c>
      <c r="G44" s="4">
        <v>0</v>
      </c>
      <c r="H44" s="4">
        <v>0</v>
      </c>
    </row>
    <row r="45" spans="1:8" ht="47.25" x14ac:dyDescent="0.25">
      <c r="A45" s="16" t="s">
        <v>45</v>
      </c>
      <c r="B45" s="17"/>
      <c r="C45" s="17"/>
      <c r="D45" s="18">
        <f t="shared" si="0"/>
        <v>0</v>
      </c>
      <c r="E45" s="15">
        <v>0</v>
      </c>
      <c r="F45" s="4">
        <v>0</v>
      </c>
      <c r="G45" s="4">
        <v>0</v>
      </c>
      <c r="H45" s="4">
        <v>0</v>
      </c>
    </row>
    <row r="46" spans="1:8" ht="63" x14ac:dyDescent="0.25">
      <c r="A46" s="16" t="s">
        <v>46</v>
      </c>
      <c r="B46" s="17"/>
      <c r="C46" s="17"/>
      <c r="D46" s="18">
        <f t="shared" si="0"/>
        <v>0</v>
      </c>
      <c r="E46" s="15">
        <v>0</v>
      </c>
      <c r="F46" s="4">
        <v>0</v>
      </c>
      <c r="G46" s="4">
        <v>0</v>
      </c>
      <c r="H46" s="4">
        <v>0</v>
      </c>
    </row>
    <row r="47" spans="1:8" ht="31.5" x14ac:dyDescent="0.25">
      <c r="A47" s="12" t="s">
        <v>47</v>
      </c>
      <c r="B47" s="13"/>
      <c r="C47" s="13"/>
      <c r="D47" s="18">
        <f t="shared" si="0"/>
        <v>0</v>
      </c>
      <c r="E47" s="15">
        <v>0</v>
      </c>
      <c r="F47" s="4">
        <v>0</v>
      </c>
      <c r="G47" s="4">
        <v>0</v>
      </c>
      <c r="H47" s="4">
        <v>0</v>
      </c>
    </row>
    <row r="48" spans="1:8" ht="47.25" x14ac:dyDescent="0.25">
      <c r="A48" s="16" t="s">
        <v>48</v>
      </c>
      <c r="B48" s="17"/>
      <c r="C48" s="17"/>
      <c r="D48" s="18">
        <f t="shared" si="0"/>
        <v>0</v>
      </c>
      <c r="E48" s="15">
        <v>0</v>
      </c>
      <c r="F48" s="4">
        <v>0</v>
      </c>
      <c r="G48" s="4">
        <v>0</v>
      </c>
      <c r="H48" s="4">
        <v>0</v>
      </c>
    </row>
    <row r="49" spans="1:8" ht="63" x14ac:dyDescent="0.25">
      <c r="A49" s="16" t="s">
        <v>49</v>
      </c>
      <c r="B49" s="17"/>
      <c r="C49" s="17"/>
      <c r="D49" s="18">
        <f t="shared" si="0"/>
        <v>0</v>
      </c>
      <c r="E49" s="15">
        <v>0</v>
      </c>
      <c r="F49" s="4">
        <v>0</v>
      </c>
      <c r="G49" s="4">
        <v>0</v>
      </c>
      <c r="H49" s="4">
        <v>0</v>
      </c>
    </row>
    <row r="50" spans="1:8" ht="63" x14ac:dyDescent="0.25">
      <c r="A50" s="16" t="s">
        <v>50</v>
      </c>
      <c r="B50" s="17"/>
      <c r="C50" s="17"/>
      <c r="D50" s="18">
        <f t="shared" si="0"/>
        <v>0</v>
      </c>
      <c r="E50" s="15">
        <v>0</v>
      </c>
      <c r="F50" s="4">
        <v>0</v>
      </c>
      <c r="G50" s="4">
        <v>0</v>
      </c>
      <c r="H50" s="4">
        <v>0</v>
      </c>
    </row>
    <row r="51" spans="1:8" ht="15.75" x14ac:dyDescent="0.25">
      <c r="A51" s="16"/>
      <c r="B51" s="17"/>
      <c r="C51" s="17"/>
      <c r="D51" s="18">
        <f t="shared" si="0"/>
        <v>0</v>
      </c>
      <c r="E51" s="15"/>
      <c r="F51" s="4"/>
      <c r="G51" s="4"/>
      <c r="H51" s="4"/>
    </row>
    <row r="52" spans="1:8" ht="15.75" x14ac:dyDescent="0.25">
      <c r="A52" s="16"/>
      <c r="B52" s="17"/>
      <c r="C52" s="17"/>
      <c r="D52" s="18">
        <f t="shared" si="0"/>
        <v>0</v>
      </c>
      <c r="E52" s="15"/>
      <c r="F52" s="4"/>
      <c r="G52" s="4"/>
      <c r="H52" s="4"/>
    </row>
    <row r="53" spans="1:8" ht="15.75" x14ac:dyDescent="0.25">
      <c r="A53" s="16"/>
      <c r="B53" s="17"/>
      <c r="C53" s="17"/>
      <c r="D53" s="18"/>
      <c r="E53" s="15"/>
      <c r="F53" s="4"/>
      <c r="G53" s="4"/>
      <c r="H53" s="21" t="s">
        <v>87</v>
      </c>
    </row>
    <row r="54" spans="1:8" ht="15.75" x14ac:dyDescent="0.25">
      <c r="A54" s="16"/>
      <c r="B54" s="17"/>
      <c r="C54" s="17"/>
      <c r="D54" s="18">
        <f t="shared" si="0"/>
        <v>0</v>
      </c>
      <c r="E54" s="15"/>
      <c r="F54" s="4"/>
      <c r="G54" s="4"/>
      <c r="H54" s="4"/>
    </row>
    <row r="55" spans="1:8" ht="15.75" x14ac:dyDescent="0.25">
      <c r="A55" s="16"/>
      <c r="B55" s="17"/>
      <c r="C55" s="17"/>
      <c r="D55" s="18">
        <f t="shared" si="0"/>
        <v>0</v>
      </c>
      <c r="E55" s="15"/>
      <c r="F55" s="4"/>
      <c r="G55" s="4"/>
      <c r="H55" s="4"/>
    </row>
    <row r="56" spans="1:8" ht="63" x14ac:dyDescent="0.25">
      <c r="A56" s="16" t="s">
        <v>51</v>
      </c>
      <c r="B56" s="17"/>
      <c r="C56" s="17"/>
      <c r="D56" s="18">
        <f t="shared" si="0"/>
        <v>0</v>
      </c>
      <c r="E56" s="15">
        <v>0</v>
      </c>
      <c r="F56" s="4">
        <v>0</v>
      </c>
      <c r="G56" s="4">
        <v>0</v>
      </c>
      <c r="H56" s="4">
        <v>0</v>
      </c>
    </row>
    <row r="57" spans="1:8" ht="63" x14ac:dyDescent="0.25">
      <c r="A57" s="16" t="s">
        <v>52</v>
      </c>
      <c r="B57" s="17"/>
      <c r="C57" s="17"/>
      <c r="D57" s="18">
        <f t="shared" si="0"/>
        <v>0</v>
      </c>
      <c r="E57" s="15">
        <v>0</v>
      </c>
      <c r="F57" s="4">
        <v>0</v>
      </c>
      <c r="G57" s="4">
        <v>0</v>
      </c>
      <c r="H57" s="4">
        <v>0</v>
      </c>
    </row>
    <row r="58" spans="1:8" ht="47.25" x14ac:dyDescent="0.25">
      <c r="A58" s="16" t="s">
        <v>53</v>
      </c>
      <c r="B58" s="17"/>
      <c r="C58" s="17"/>
      <c r="D58" s="18">
        <f t="shared" si="0"/>
        <v>0</v>
      </c>
      <c r="E58" s="15">
        <v>0</v>
      </c>
      <c r="F58" s="4">
        <v>0</v>
      </c>
      <c r="G58" s="4">
        <v>0</v>
      </c>
      <c r="H58" s="4">
        <v>0</v>
      </c>
    </row>
    <row r="59" spans="1:8" ht="63" x14ac:dyDescent="0.25">
      <c r="A59" s="16" t="s">
        <v>54</v>
      </c>
      <c r="B59" s="17"/>
      <c r="C59" s="17"/>
      <c r="D59" s="18">
        <f t="shared" si="0"/>
        <v>0</v>
      </c>
      <c r="E59" s="15">
        <v>0</v>
      </c>
      <c r="F59" s="4">
        <v>0</v>
      </c>
      <c r="G59" s="4">
        <v>0</v>
      </c>
      <c r="H59" s="4">
        <v>0</v>
      </c>
    </row>
    <row r="60" spans="1:8" ht="47.25" x14ac:dyDescent="0.25">
      <c r="A60" s="12" t="s">
        <v>18</v>
      </c>
      <c r="B60" s="13">
        <f>B61+B62+B63+B64+B65+B66+B67+B68+B69</f>
        <v>2250000</v>
      </c>
      <c r="C60" s="13">
        <f>C61+C62+C63+C64+C65+C66+C67+C68+C69</f>
        <v>1407110</v>
      </c>
      <c r="D60" s="14">
        <f>E60+F60+G60+H60</f>
        <v>2153040.98</v>
      </c>
      <c r="E60" s="15">
        <v>0</v>
      </c>
      <c r="F60" s="11">
        <f>F61+F62+F63+F64+F65+F66+F67+F68+F69</f>
        <v>854444.99</v>
      </c>
      <c r="G60" s="11"/>
      <c r="H60" s="11">
        <f>H61+H62+H63+H64+H65+H66+H67+H68+H69</f>
        <v>1298595.99</v>
      </c>
    </row>
    <row r="61" spans="1:8" ht="31.5" x14ac:dyDescent="0.25">
      <c r="A61" s="16" t="s">
        <v>19</v>
      </c>
      <c r="B61" s="17">
        <v>750000</v>
      </c>
      <c r="C61" s="17">
        <v>500000</v>
      </c>
      <c r="D61" s="18">
        <f t="shared" si="0"/>
        <v>890284.98</v>
      </c>
      <c r="E61" s="19">
        <v>0</v>
      </c>
      <c r="F61" s="4">
        <v>79774.990000000005</v>
      </c>
      <c r="G61" s="4"/>
      <c r="H61" s="4">
        <v>810509.99</v>
      </c>
    </row>
    <row r="62" spans="1:8" ht="47.25" x14ac:dyDescent="0.25">
      <c r="A62" s="16" t="s">
        <v>55</v>
      </c>
      <c r="B62" s="17">
        <v>200000</v>
      </c>
      <c r="C62" s="17">
        <v>0</v>
      </c>
      <c r="D62" s="18">
        <f t="shared" si="0"/>
        <v>0</v>
      </c>
      <c r="E62" s="15">
        <v>0</v>
      </c>
      <c r="F62" s="4">
        <v>0</v>
      </c>
      <c r="G62" s="4"/>
      <c r="H62" s="4">
        <v>0</v>
      </c>
    </row>
    <row r="63" spans="1:8" ht="63" x14ac:dyDescent="0.25">
      <c r="A63" s="16" t="s">
        <v>56</v>
      </c>
      <c r="B63" s="17">
        <v>100000</v>
      </c>
      <c r="C63" s="17">
        <v>0</v>
      </c>
      <c r="D63" s="18">
        <f t="shared" si="0"/>
        <v>0</v>
      </c>
      <c r="E63" s="15">
        <v>0</v>
      </c>
      <c r="F63" s="4">
        <v>0</v>
      </c>
      <c r="G63" s="4"/>
      <c r="H63" s="4">
        <v>0</v>
      </c>
    </row>
    <row r="64" spans="1:8" ht="63" x14ac:dyDescent="0.25">
      <c r="A64" s="16" t="s">
        <v>57</v>
      </c>
      <c r="B64" s="17"/>
      <c r="C64" s="17"/>
      <c r="D64" s="18">
        <f t="shared" si="0"/>
        <v>0</v>
      </c>
      <c r="E64" s="15">
        <v>0</v>
      </c>
      <c r="F64" s="4">
        <v>0</v>
      </c>
      <c r="G64" s="4">
        <v>0</v>
      </c>
      <c r="H64" s="4">
        <v>0</v>
      </c>
    </row>
    <row r="65" spans="1:8" ht="47.25" x14ac:dyDescent="0.25">
      <c r="A65" s="16" t="s">
        <v>58</v>
      </c>
      <c r="B65" s="17">
        <v>400000</v>
      </c>
      <c r="C65" s="17">
        <v>907110</v>
      </c>
      <c r="D65" s="18">
        <f t="shared" si="0"/>
        <v>842756</v>
      </c>
      <c r="E65" s="15">
        <v>0</v>
      </c>
      <c r="F65" s="4">
        <v>774670</v>
      </c>
      <c r="G65" s="4"/>
      <c r="H65" s="4">
        <v>68086</v>
      </c>
    </row>
    <row r="66" spans="1:8" ht="31.5" x14ac:dyDescent="0.25">
      <c r="A66" s="16" t="s">
        <v>59</v>
      </c>
      <c r="B66" s="17">
        <v>200000</v>
      </c>
      <c r="C66" s="17">
        <v>0</v>
      </c>
      <c r="D66" s="18">
        <f t="shared" si="0"/>
        <v>0</v>
      </c>
      <c r="E66" s="15">
        <v>0</v>
      </c>
      <c r="F66" s="4"/>
      <c r="G66" s="4"/>
      <c r="H66" s="4">
        <v>0</v>
      </c>
    </row>
    <row r="67" spans="1:8" ht="47.25" x14ac:dyDescent="0.25">
      <c r="A67" s="16" t="s">
        <v>60</v>
      </c>
      <c r="B67" s="17">
        <v>600000</v>
      </c>
      <c r="C67" s="17">
        <v>0</v>
      </c>
      <c r="D67" s="18">
        <f t="shared" si="0"/>
        <v>420000</v>
      </c>
      <c r="E67" s="15">
        <v>0</v>
      </c>
      <c r="F67" s="4">
        <v>0</v>
      </c>
      <c r="G67" s="4">
        <v>0</v>
      </c>
      <c r="H67" s="4">
        <v>420000</v>
      </c>
    </row>
    <row r="68" spans="1:8" ht="31.5" x14ac:dyDescent="0.25">
      <c r="A68" s="16" t="s">
        <v>61</v>
      </c>
      <c r="B68" s="17"/>
      <c r="C68" s="17"/>
      <c r="D68" s="18">
        <f t="shared" si="0"/>
        <v>0</v>
      </c>
      <c r="E68" s="15">
        <v>0</v>
      </c>
      <c r="F68" s="4">
        <v>0</v>
      </c>
      <c r="G68" s="4">
        <v>0</v>
      </c>
      <c r="H68" s="4">
        <v>0</v>
      </c>
    </row>
    <row r="69" spans="1:8" ht="63" x14ac:dyDescent="0.25">
      <c r="A69" s="16" t="s">
        <v>62</v>
      </c>
      <c r="B69" s="17"/>
      <c r="C69" s="17"/>
      <c r="D69" s="18">
        <f t="shared" si="0"/>
        <v>0</v>
      </c>
      <c r="E69" s="15">
        <v>0</v>
      </c>
      <c r="F69" s="4">
        <v>0</v>
      </c>
      <c r="G69" s="4">
        <v>0</v>
      </c>
      <c r="H69" s="4">
        <v>0</v>
      </c>
    </row>
    <row r="70" spans="1:8" ht="15.75" x14ac:dyDescent="0.25">
      <c r="A70" s="12" t="s">
        <v>20</v>
      </c>
      <c r="B70" s="13"/>
      <c r="C70" s="13"/>
      <c r="D70" s="18">
        <f t="shared" si="0"/>
        <v>0</v>
      </c>
      <c r="E70" s="15">
        <v>0</v>
      </c>
      <c r="F70" s="4"/>
      <c r="G70" s="4">
        <v>0</v>
      </c>
      <c r="H70" s="4">
        <v>0</v>
      </c>
    </row>
    <row r="71" spans="1:8" ht="31.5" x14ac:dyDescent="0.25">
      <c r="A71" s="16" t="s">
        <v>21</v>
      </c>
      <c r="B71" s="17"/>
      <c r="C71" s="17"/>
      <c r="D71" s="18">
        <f t="shared" si="0"/>
        <v>0</v>
      </c>
      <c r="E71" s="19">
        <v>0</v>
      </c>
      <c r="F71" s="4"/>
      <c r="G71" s="4">
        <v>0</v>
      </c>
      <c r="H71" s="4">
        <v>0</v>
      </c>
    </row>
    <row r="72" spans="1:8" ht="31.5" x14ac:dyDescent="0.25">
      <c r="A72" s="16" t="s">
        <v>63</v>
      </c>
      <c r="B72" s="17"/>
      <c r="C72" s="17"/>
      <c r="D72" s="18">
        <f t="shared" si="0"/>
        <v>0</v>
      </c>
      <c r="E72" s="15">
        <v>0</v>
      </c>
      <c r="F72" s="4">
        <v>0</v>
      </c>
      <c r="G72" s="4">
        <v>0</v>
      </c>
      <c r="H72" s="4">
        <v>0</v>
      </c>
    </row>
    <row r="73" spans="1:8" ht="63" x14ac:dyDescent="0.25">
      <c r="A73" s="16" t="s">
        <v>64</v>
      </c>
      <c r="B73" s="17"/>
      <c r="C73" s="17"/>
      <c r="D73" s="18">
        <f t="shared" si="0"/>
        <v>0</v>
      </c>
      <c r="E73" s="15">
        <v>0</v>
      </c>
      <c r="F73" s="4">
        <v>0</v>
      </c>
      <c r="G73" s="4">
        <v>0</v>
      </c>
      <c r="H73" s="4">
        <v>0</v>
      </c>
    </row>
    <row r="74" spans="1:8" ht="78.75" x14ac:dyDescent="0.25">
      <c r="A74" s="16" t="s">
        <v>65</v>
      </c>
      <c r="B74" s="17"/>
      <c r="C74" s="17"/>
      <c r="D74" s="18">
        <f t="shared" si="0"/>
        <v>0</v>
      </c>
      <c r="E74" s="15">
        <v>0</v>
      </c>
      <c r="F74" s="4">
        <v>0</v>
      </c>
      <c r="G74" s="4">
        <v>0</v>
      </c>
      <c r="H74" s="4">
        <v>0</v>
      </c>
    </row>
    <row r="75" spans="1:8" ht="47.25" x14ac:dyDescent="0.25">
      <c r="A75" s="12" t="s">
        <v>66</v>
      </c>
      <c r="B75" s="13"/>
      <c r="C75" s="13"/>
      <c r="D75" s="18">
        <f t="shared" si="0"/>
        <v>0</v>
      </c>
      <c r="E75" s="15">
        <v>0</v>
      </c>
      <c r="F75" s="4">
        <v>0</v>
      </c>
      <c r="G75" s="4">
        <v>0</v>
      </c>
      <c r="H75" s="4">
        <v>0</v>
      </c>
    </row>
    <row r="76" spans="1:8" ht="31.5" x14ac:dyDescent="0.25">
      <c r="A76" s="16" t="s">
        <v>67</v>
      </c>
      <c r="B76" s="17"/>
      <c r="C76" s="17"/>
      <c r="D76" s="18">
        <f t="shared" si="0"/>
        <v>0</v>
      </c>
      <c r="E76" s="15">
        <v>0</v>
      </c>
      <c r="F76" s="4">
        <v>0</v>
      </c>
      <c r="G76" s="4">
        <v>0</v>
      </c>
      <c r="H76" s="4">
        <v>0</v>
      </c>
    </row>
    <row r="77" spans="1:8" ht="63" x14ac:dyDescent="0.25">
      <c r="A77" s="16" t="s">
        <v>68</v>
      </c>
      <c r="B77" s="17"/>
      <c r="C77" s="17"/>
      <c r="D77" s="18">
        <f t="shared" si="0"/>
        <v>0</v>
      </c>
      <c r="E77" s="15">
        <v>0</v>
      </c>
      <c r="F77" s="4">
        <v>0</v>
      </c>
      <c r="G77" s="4">
        <v>0</v>
      </c>
      <c r="H77" s="4">
        <v>0</v>
      </c>
    </row>
    <row r="78" spans="1:8" ht="31.5" x14ac:dyDescent="0.25">
      <c r="A78" s="12" t="s">
        <v>69</v>
      </c>
      <c r="B78" s="13"/>
      <c r="C78" s="13"/>
      <c r="D78" s="18">
        <f t="shared" si="0"/>
        <v>0</v>
      </c>
      <c r="E78" s="15">
        <v>0</v>
      </c>
      <c r="F78" s="4">
        <v>0</v>
      </c>
      <c r="G78" s="4">
        <v>0</v>
      </c>
      <c r="H78" s="4">
        <v>0</v>
      </c>
    </row>
    <row r="79" spans="1:8" ht="47.25" x14ac:dyDescent="0.25">
      <c r="A79" s="16" t="s">
        <v>70</v>
      </c>
      <c r="B79" s="17"/>
      <c r="C79" s="17"/>
      <c r="D79" s="18">
        <f t="shared" ref="D79:D101" si="2">E79+F79+G79+H79</f>
        <v>0</v>
      </c>
      <c r="E79" s="15">
        <v>0</v>
      </c>
      <c r="F79" s="4">
        <v>0</v>
      </c>
      <c r="G79" s="4">
        <v>0</v>
      </c>
      <c r="H79" s="4">
        <v>0</v>
      </c>
    </row>
    <row r="80" spans="1:8" ht="12" customHeight="1" x14ac:dyDescent="0.25">
      <c r="A80" s="16"/>
      <c r="B80" s="17"/>
      <c r="C80" s="17"/>
      <c r="D80" s="18">
        <f t="shared" si="2"/>
        <v>0</v>
      </c>
      <c r="E80" s="15"/>
      <c r="F80" s="4">
        <v>0</v>
      </c>
      <c r="G80" s="4">
        <v>0</v>
      </c>
      <c r="H80" s="4">
        <v>0</v>
      </c>
    </row>
    <row r="81" spans="1:8" ht="15.75" x14ac:dyDescent="0.25">
      <c r="A81" s="16"/>
      <c r="B81" s="17"/>
      <c r="C81" s="17"/>
      <c r="D81" s="18"/>
      <c r="E81" s="15"/>
      <c r="F81" s="4"/>
      <c r="G81" s="21" t="s">
        <v>88</v>
      </c>
      <c r="H81" s="4"/>
    </row>
    <row r="82" spans="1:8" ht="15.75" x14ac:dyDescent="0.25">
      <c r="A82" s="16"/>
      <c r="B82" s="17"/>
      <c r="C82" s="17"/>
      <c r="D82" s="18">
        <f t="shared" si="2"/>
        <v>0</v>
      </c>
      <c r="E82" s="15"/>
      <c r="F82" s="4"/>
      <c r="G82" s="4"/>
      <c r="H82" s="4"/>
    </row>
    <row r="83" spans="1:8" ht="15.75" x14ac:dyDescent="0.25">
      <c r="A83" s="16"/>
      <c r="B83" s="17"/>
      <c r="C83" s="17"/>
      <c r="D83" s="18">
        <f t="shared" si="2"/>
        <v>0</v>
      </c>
      <c r="E83" s="15"/>
      <c r="F83" s="4"/>
      <c r="G83" s="4"/>
      <c r="H83" s="4"/>
    </row>
    <row r="84" spans="1:8" ht="15.75" x14ac:dyDescent="0.25">
      <c r="A84" s="16"/>
      <c r="B84" s="17"/>
      <c r="C84" s="17"/>
      <c r="D84" s="18">
        <f t="shared" si="2"/>
        <v>0</v>
      </c>
      <c r="E84" s="15"/>
      <c r="F84" s="4"/>
      <c r="G84" s="4"/>
      <c r="H84" s="4"/>
    </row>
    <row r="85" spans="1:8" ht="15.75" x14ac:dyDescent="0.25">
      <c r="A85" s="16"/>
      <c r="B85" s="17"/>
      <c r="C85" s="17"/>
      <c r="D85" s="18">
        <f t="shared" si="2"/>
        <v>0</v>
      </c>
      <c r="E85" s="15"/>
      <c r="F85" s="4"/>
      <c r="G85" s="4"/>
      <c r="H85" s="4"/>
    </row>
    <row r="86" spans="1:8" ht="15.75" x14ac:dyDescent="0.25">
      <c r="A86" s="16"/>
      <c r="B86" s="17"/>
      <c r="C86" s="17"/>
      <c r="D86" s="18">
        <f t="shared" si="2"/>
        <v>0</v>
      </c>
      <c r="E86" s="15"/>
      <c r="F86" s="4"/>
      <c r="G86" s="4"/>
      <c r="H86" s="4"/>
    </row>
    <row r="87" spans="1:8" ht="47.25" x14ac:dyDescent="0.25">
      <c r="A87" s="16" t="s">
        <v>71</v>
      </c>
      <c r="B87" s="17"/>
      <c r="C87" s="17"/>
      <c r="D87" s="18">
        <f t="shared" si="2"/>
        <v>0</v>
      </c>
      <c r="E87" s="15">
        <v>0</v>
      </c>
      <c r="F87" s="4">
        <v>0</v>
      </c>
      <c r="G87" s="4">
        <v>0</v>
      </c>
      <c r="H87" s="4">
        <v>0</v>
      </c>
    </row>
    <row r="88" spans="1:8" ht="63" x14ac:dyDescent="0.25">
      <c r="A88" s="16" t="s">
        <v>72</v>
      </c>
      <c r="B88" s="17"/>
      <c r="C88" s="17"/>
      <c r="D88" s="18">
        <f t="shared" si="2"/>
        <v>0</v>
      </c>
      <c r="E88" s="15">
        <v>0</v>
      </c>
      <c r="F88" s="4">
        <v>0</v>
      </c>
      <c r="G88" s="4">
        <v>0</v>
      </c>
      <c r="H88" s="4">
        <v>0</v>
      </c>
    </row>
    <row r="89" spans="1:8" ht="15.75" x14ac:dyDescent="0.25">
      <c r="A89" s="22" t="s">
        <v>73</v>
      </c>
      <c r="B89" s="23">
        <f>B13+B19+B29+B60</f>
        <v>331473275</v>
      </c>
      <c r="C89" s="23">
        <f>C13+C19+C29+C60</f>
        <v>5000000</v>
      </c>
      <c r="D89" s="23">
        <f>E89+F89+G89+H89</f>
        <v>108590269.62</v>
      </c>
      <c r="E89" s="25">
        <f>E36+E30+E24+E20+E18+E15+E14</f>
        <v>21012872.579999998</v>
      </c>
      <c r="F89" s="24">
        <f t="shared" ref="F89:H89" si="3">F60+F29+F19+F13</f>
        <v>35176617.450000003</v>
      </c>
      <c r="G89" s="24">
        <f t="shared" si="3"/>
        <v>25536758.93</v>
      </c>
      <c r="H89" s="24">
        <f t="shared" si="3"/>
        <v>26864020.660000004</v>
      </c>
    </row>
    <row r="90" spans="1:8" ht="31.5" x14ac:dyDescent="0.25">
      <c r="A90" s="9" t="s">
        <v>74</v>
      </c>
      <c r="B90" s="10"/>
      <c r="C90" s="10"/>
      <c r="D90" s="18">
        <f t="shared" si="2"/>
        <v>0</v>
      </c>
      <c r="E90" s="26"/>
      <c r="F90" s="4"/>
      <c r="G90" s="4"/>
      <c r="H90" s="4"/>
    </row>
    <row r="91" spans="1:8" ht="31.5" x14ac:dyDescent="0.25">
      <c r="A91" s="12" t="s">
        <v>75</v>
      </c>
      <c r="B91" s="13"/>
      <c r="C91" s="13"/>
      <c r="D91" s="18">
        <f t="shared" si="2"/>
        <v>0</v>
      </c>
      <c r="E91" s="27">
        <v>0</v>
      </c>
      <c r="F91" s="4">
        <v>0</v>
      </c>
      <c r="G91" s="4">
        <v>0</v>
      </c>
      <c r="H91" s="4">
        <v>0</v>
      </c>
    </row>
    <row r="92" spans="1:8" ht="47.25" x14ac:dyDescent="0.25">
      <c r="A92" s="16" t="s">
        <v>76</v>
      </c>
      <c r="B92" s="17"/>
      <c r="C92" s="17"/>
      <c r="D92" s="18">
        <f t="shared" si="2"/>
        <v>0</v>
      </c>
      <c r="E92" s="28">
        <v>0</v>
      </c>
      <c r="F92" s="4">
        <v>0</v>
      </c>
      <c r="G92" s="4">
        <v>0</v>
      </c>
      <c r="H92" s="4">
        <v>0</v>
      </c>
    </row>
    <row r="93" spans="1:8" ht="47.25" x14ac:dyDescent="0.25">
      <c r="A93" s="16" t="s">
        <v>77</v>
      </c>
      <c r="B93" s="17"/>
      <c r="C93" s="17"/>
      <c r="D93" s="18">
        <f t="shared" si="2"/>
        <v>0</v>
      </c>
      <c r="E93" s="28">
        <v>0</v>
      </c>
      <c r="F93" s="4">
        <v>0</v>
      </c>
      <c r="G93" s="4">
        <v>0</v>
      </c>
      <c r="H93" s="4">
        <v>0</v>
      </c>
    </row>
    <row r="94" spans="1:8" ht="31.5" x14ac:dyDescent="0.25">
      <c r="A94" s="12" t="s">
        <v>78</v>
      </c>
      <c r="B94" s="13"/>
      <c r="C94" s="13"/>
      <c r="D94" s="18">
        <f t="shared" si="2"/>
        <v>0</v>
      </c>
      <c r="E94" s="27">
        <v>0</v>
      </c>
      <c r="F94" s="4">
        <v>0</v>
      </c>
      <c r="G94" s="4">
        <v>0</v>
      </c>
      <c r="H94" s="4">
        <v>0</v>
      </c>
    </row>
    <row r="95" spans="1:8" ht="31.5" x14ac:dyDescent="0.25">
      <c r="A95" s="16" t="s">
        <v>79</v>
      </c>
      <c r="B95" s="17"/>
      <c r="C95" s="17"/>
      <c r="D95" s="18">
        <f t="shared" si="2"/>
        <v>0</v>
      </c>
      <c r="E95" s="28">
        <v>0</v>
      </c>
      <c r="F95" s="4">
        <v>0</v>
      </c>
      <c r="G95" s="4">
        <v>0</v>
      </c>
      <c r="H95" s="4">
        <v>0</v>
      </c>
    </row>
    <row r="96" spans="1:8" ht="47.25" x14ac:dyDescent="0.25">
      <c r="A96" s="16" t="s">
        <v>80</v>
      </c>
      <c r="B96" s="17"/>
      <c r="C96" s="17"/>
      <c r="D96" s="18">
        <f t="shared" si="2"/>
        <v>0</v>
      </c>
      <c r="E96" s="28">
        <v>0</v>
      </c>
      <c r="F96" s="4">
        <v>0</v>
      </c>
      <c r="G96" s="4">
        <v>0</v>
      </c>
      <c r="H96" s="4">
        <v>0</v>
      </c>
    </row>
    <row r="97" spans="1:8" ht="31.5" x14ac:dyDescent="0.25">
      <c r="A97" s="12" t="s">
        <v>81</v>
      </c>
      <c r="B97" s="13"/>
      <c r="C97" s="13"/>
      <c r="D97" s="18">
        <f t="shared" si="2"/>
        <v>0</v>
      </c>
      <c r="E97" s="27">
        <v>0</v>
      </c>
      <c r="F97" s="4">
        <v>0</v>
      </c>
      <c r="G97" s="4">
        <v>0</v>
      </c>
      <c r="H97" s="4">
        <v>0</v>
      </c>
    </row>
    <row r="98" spans="1:8" ht="47.25" x14ac:dyDescent="0.25">
      <c r="A98" s="16" t="s">
        <v>82</v>
      </c>
      <c r="B98" s="17"/>
      <c r="C98" s="17"/>
      <c r="D98" s="18">
        <f t="shared" si="2"/>
        <v>0</v>
      </c>
      <c r="E98" s="28">
        <v>0</v>
      </c>
      <c r="F98" s="29">
        <v>0</v>
      </c>
      <c r="G98" s="4">
        <v>0</v>
      </c>
      <c r="H98" s="4">
        <v>0</v>
      </c>
    </row>
    <row r="99" spans="1:8" ht="31.5" x14ac:dyDescent="0.25">
      <c r="A99" s="22" t="s">
        <v>83</v>
      </c>
      <c r="B99" s="30"/>
      <c r="C99" s="30"/>
      <c r="D99" s="30">
        <f t="shared" si="2"/>
        <v>0</v>
      </c>
      <c r="E99" s="31">
        <v>0</v>
      </c>
      <c r="F99" s="32">
        <v>0</v>
      </c>
      <c r="G99" s="32">
        <v>0</v>
      </c>
      <c r="H99" s="32">
        <v>0</v>
      </c>
    </row>
    <row r="100" spans="1:8" ht="15.75" x14ac:dyDescent="0.25">
      <c r="A100" s="2"/>
      <c r="B100" s="4"/>
      <c r="C100" s="4"/>
      <c r="D100" s="18">
        <f t="shared" si="2"/>
        <v>0</v>
      </c>
      <c r="E100" s="2"/>
      <c r="F100" s="4"/>
      <c r="G100" s="4"/>
      <c r="H100" s="4"/>
    </row>
    <row r="101" spans="1:8" ht="47.25" x14ac:dyDescent="0.25">
      <c r="A101" s="33" t="s">
        <v>22</v>
      </c>
      <c r="B101" s="34"/>
      <c r="C101" s="34"/>
      <c r="D101" s="35">
        <f t="shared" si="2"/>
        <v>108590269.62</v>
      </c>
      <c r="E101" s="35">
        <f>+E89</f>
        <v>21012872.579999998</v>
      </c>
      <c r="F101" s="35">
        <f>F89</f>
        <v>35176617.450000003</v>
      </c>
      <c r="G101" s="35">
        <f t="shared" ref="G101:H101" si="4">G89</f>
        <v>25536758.93</v>
      </c>
      <c r="H101" s="35">
        <f t="shared" si="4"/>
        <v>26864020.660000004</v>
      </c>
    </row>
    <row r="102" spans="1:8" ht="15.75" x14ac:dyDescent="0.25">
      <c r="A102" s="2" t="s">
        <v>27</v>
      </c>
      <c r="B102" s="4"/>
      <c r="C102" s="4"/>
      <c r="D102" s="2"/>
      <c r="E102" s="2"/>
      <c r="F102" s="2"/>
      <c r="G102" s="2"/>
      <c r="H102" s="2"/>
    </row>
    <row r="103" spans="1:8" ht="15.75" x14ac:dyDescent="0.25">
      <c r="A103" s="2" t="s">
        <v>95</v>
      </c>
      <c r="B103" s="4"/>
      <c r="C103" s="4"/>
      <c r="D103" s="2"/>
      <c r="E103" s="2"/>
      <c r="F103" s="2"/>
      <c r="G103" s="2"/>
      <c r="H103" s="2"/>
    </row>
    <row r="104" spans="1:8" ht="15.75" x14ac:dyDescent="0.25">
      <c r="A104" s="2" t="s">
        <v>96</v>
      </c>
      <c r="B104" s="4"/>
      <c r="C104" s="4"/>
      <c r="D104" s="2"/>
      <c r="E104" s="2"/>
      <c r="F104" s="2"/>
      <c r="G104" s="2"/>
      <c r="H104" s="2"/>
    </row>
    <row r="105" spans="1:8" ht="15.75" x14ac:dyDescent="0.25">
      <c r="A105" s="2"/>
      <c r="B105" s="4"/>
      <c r="C105" s="4"/>
      <c r="D105" s="2"/>
      <c r="E105" s="2"/>
      <c r="F105" s="2"/>
      <c r="G105" s="2"/>
      <c r="H105" s="2"/>
    </row>
    <row r="106" spans="1:8" ht="15.75" x14ac:dyDescent="0.25">
      <c r="A106" s="2"/>
      <c r="B106" s="4"/>
      <c r="C106" s="4"/>
      <c r="D106" s="2"/>
      <c r="E106" s="2"/>
      <c r="F106" s="2"/>
      <c r="G106" s="2"/>
      <c r="H106" s="2"/>
    </row>
    <row r="107" spans="1:8" ht="15.75" x14ac:dyDescent="0.25">
      <c r="A107" s="36" t="s">
        <v>98</v>
      </c>
      <c r="B107" s="11"/>
      <c r="C107" s="11"/>
      <c r="D107" s="36"/>
      <c r="E107" s="2"/>
      <c r="F107" s="2"/>
      <c r="G107" s="2"/>
      <c r="H107" s="2"/>
    </row>
    <row r="108" spans="1:8" ht="15.75" x14ac:dyDescent="0.25">
      <c r="A108" s="2" t="s">
        <v>99</v>
      </c>
      <c r="B108" s="4"/>
      <c r="C108" s="4"/>
      <c r="D108" s="2"/>
      <c r="E108" s="2"/>
      <c r="F108" s="2"/>
      <c r="G108" s="2"/>
      <c r="H108" s="2"/>
    </row>
    <row r="109" spans="1:8" ht="15.75" x14ac:dyDescent="0.25">
      <c r="A109" s="2" t="s">
        <v>100</v>
      </c>
      <c r="B109" s="18"/>
      <c r="C109" s="18"/>
      <c r="D109" s="2"/>
      <c r="E109" s="2"/>
      <c r="F109" s="2"/>
      <c r="G109" s="2"/>
      <c r="H109" s="2"/>
    </row>
    <row r="110" spans="1:8" ht="15.75" x14ac:dyDescent="0.25">
      <c r="A110" s="2"/>
      <c r="B110" s="18"/>
      <c r="C110" s="18"/>
      <c r="D110" s="2"/>
      <c r="E110" s="2"/>
      <c r="F110" s="2"/>
      <c r="G110" s="2"/>
      <c r="H110" s="2"/>
    </row>
    <row r="111" spans="1:8" ht="15.75" x14ac:dyDescent="0.25">
      <c r="A111" s="2"/>
      <c r="B111" s="4"/>
      <c r="C111" s="4"/>
      <c r="D111" s="2"/>
      <c r="E111" s="2"/>
      <c r="F111" s="2"/>
      <c r="G111" s="37" t="s">
        <v>89</v>
      </c>
      <c r="H111" s="2"/>
    </row>
  </sheetData>
  <mergeCells count="4">
    <mergeCell ref="A6:H6"/>
    <mergeCell ref="A7:H7"/>
    <mergeCell ref="A8:H8"/>
    <mergeCell ref="A9:H9"/>
  </mergeCells>
  <pageMargins left="0.23622047244094491" right="0" top="0.19685039370078741" bottom="0.35433070866141736" header="0.31496062992125984" footer="0.31496062992125984"/>
  <pageSetup scale="85" orientation="landscape" r:id="rId1"/>
  <rowBreaks count="1" manualBreakCount="1">
    <brk id="7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tabSelected="1" topLeftCell="A91" zoomScale="80" zoomScaleNormal="80" workbookViewId="0">
      <selection sqref="A1:N121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1.5703125" style="1" customWidth="1"/>
    <col min="4" max="4" width="20.42578125" customWidth="1"/>
    <col min="5" max="5" width="17.5703125" customWidth="1"/>
    <col min="6" max="6" width="16.42578125" customWidth="1"/>
    <col min="7" max="7" width="17.140625" customWidth="1"/>
    <col min="8" max="8" width="16.85546875" customWidth="1"/>
    <col min="9" max="9" width="16.85546875" style="38" bestFit="1" customWidth="1"/>
    <col min="10" max="10" width="18.5703125" customWidth="1"/>
    <col min="11" max="11" width="18.28515625" customWidth="1"/>
    <col min="12" max="12" width="18" customWidth="1"/>
    <col min="13" max="14" width="19.42578125" customWidth="1"/>
    <col min="15" max="15" width="16.5703125" bestFit="1" customWidth="1"/>
  </cols>
  <sheetData>
    <row r="1" spans="1:15" x14ac:dyDescent="0.25">
      <c r="A1" t="s">
        <v>26</v>
      </c>
    </row>
    <row r="5" spans="1:15" x14ac:dyDescent="0.25">
      <c r="A5" t="s">
        <v>26</v>
      </c>
    </row>
    <row r="6" spans="1:15" ht="15.75" customHeight="1" x14ac:dyDescent="0.25">
      <c r="A6" s="63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5" ht="15" customHeight="1" x14ac:dyDescent="0.25">
      <c r="A7" s="63" t="s">
        <v>28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5" ht="15.75" customHeight="1" x14ac:dyDescent="0.25">
      <c r="A8" s="63" t="s">
        <v>123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5" ht="15.75" x14ac:dyDescent="0.25">
      <c r="A9" s="64" t="s">
        <v>122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1:15" ht="15.75" x14ac:dyDescent="0.25">
      <c r="A10" s="2"/>
      <c r="B10" s="4"/>
      <c r="C10" s="4"/>
      <c r="D10" s="3"/>
      <c r="E10" s="2"/>
    </row>
    <row r="11" spans="1:15" ht="31.5" x14ac:dyDescent="0.25">
      <c r="A11" s="5" t="s">
        <v>0</v>
      </c>
      <c r="B11" s="6" t="s">
        <v>92</v>
      </c>
      <c r="C11" s="6" t="s">
        <v>93</v>
      </c>
      <c r="D11" s="8" t="s">
        <v>24</v>
      </c>
      <c r="E11" s="8" t="s">
        <v>23</v>
      </c>
      <c r="F11" s="8" t="s">
        <v>84</v>
      </c>
      <c r="G11" s="8" t="s">
        <v>85</v>
      </c>
      <c r="H11" s="8" t="s">
        <v>86</v>
      </c>
      <c r="I11" s="39" t="s">
        <v>101</v>
      </c>
      <c r="J11" s="39" t="s">
        <v>107</v>
      </c>
      <c r="K11" s="39" t="s">
        <v>108</v>
      </c>
      <c r="L11" s="39" t="s">
        <v>109</v>
      </c>
      <c r="M11" s="39" t="s">
        <v>120</v>
      </c>
      <c r="N11" s="39" t="s">
        <v>121</v>
      </c>
    </row>
    <row r="12" spans="1:15" ht="25.5" customHeight="1" x14ac:dyDescent="0.25">
      <c r="A12" s="9" t="s">
        <v>1</v>
      </c>
      <c r="B12" s="10">
        <f>B13+B19+B29+B60</f>
        <v>331473275</v>
      </c>
      <c r="C12" s="10">
        <f>C13+C19+C29+C60+C39</f>
        <v>6795390.8200000022</v>
      </c>
      <c r="D12" s="10">
        <f>+E12+F12+G12+H12+I12+J12+K12+L12+M12+N12</f>
        <v>268070849.43000001</v>
      </c>
      <c r="E12" s="10">
        <f>E13+E19+E29</f>
        <v>21012872.579999998</v>
      </c>
      <c r="F12" s="10">
        <f>F13+F19+F29+F60</f>
        <v>35176617.450000003</v>
      </c>
      <c r="G12" s="10">
        <f>G13+G19+G29+G60</f>
        <v>25536758.93</v>
      </c>
      <c r="H12" s="10">
        <f>H13+H19+H29+H60</f>
        <v>26864020.66</v>
      </c>
      <c r="I12" s="10">
        <f>I13+I19+I29+I60</f>
        <v>28088092.330000002</v>
      </c>
      <c r="J12" s="10">
        <f>+J13+J19+J29</f>
        <v>23161132.090000004</v>
      </c>
      <c r="K12" s="10">
        <f>K101</f>
        <v>29285642.150000002</v>
      </c>
      <c r="L12" s="10">
        <f>L89</f>
        <v>28062430.650000002</v>
      </c>
      <c r="M12" s="10">
        <f>+M13+M19+M29</f>
        <v>23951374.140000001</v>
      </c>
      <c r="N12" s="10">
        <f>+N13+N19+N29+N60</f>
        <v>26931908.449999999</v>
      </c>
    </row>
    <row r="13" spans="1:15" ht="31.5" x14ac:dyDescent="0.25">
      <c r="A13" s="12" t="s">
        <v>2</v>
      </c>
      <c r="B13" s="13">
        <f>B14+B15+B16+B17+B18</f>
        <v>233335369</v>
      </c>
      <c r="C13" s="13">
        <f>C14+C15+C18</f>
        <v>4768000</v>
      </c>
      <c r="D13" s="15">
        <f>E13+F13+G13+H13+I13+J13+K13+L13</f>
        <v>145231369.03999999</v>
      </c>
      <c r="E13" s="15">
        <f>E14+E15+E16+E18</f>
        <v>17910872.579999998</v>
      </c>
      <c r="F13" s="15">
        <f>F14+F15+F16+F18</f>
        <v>18110247.580000002</v>
      </c>
      <c r="G13" s="15">
        <f>G14+G15+G16+G18</f>
        <v>18110054.25</v>
      </c>
      <c r="H13" s="15">
        <f>H14+H15+H16+H18</f>
        <v>18110077.360000003</v>
      </c>
      <c r="I13" s="40">
        <v>18110078.280000001</v>
      </c>
      <c r="J13" s="40">
        <f>+J14+J15+J18</f>
        <v>18362648.740000002</v>
      </c>
      <c r="K13" s="40">
        <f>+K14+K15+K18</f>
        <v>18266454.219999999</v>
      </c>
      <c r="L13" s="40">
        <f>+L14+L15+L18</f>
        <v>18250936.030000001</v>
      </c>
      <c r="M13" s="40">
        <v>18251019.539999999</v>
      </c>
      <c r="N13" s="40">
        <f>SUM(N14:N18)</f>
        <v>19319218.390000001</v>
      </c>
      <c r="O13" s="58"/>
    </row>
    <row r="14" spans="1:15" ht="31.5" x14ac:dyDescent="0.25">
      <c r="A14" s="16" t="s">
        <v>3</v>
      </c>
      <c r="B14" s="18">
        <v>218866730</v>
      </c>
      <c r="C14" s="18">
        <v>13090275</v>
      </c>
      <c r="D14" s="18">
        <f>E14+F14+G14+H14</f>
        <v>70139006.5</v>
      </c>
      <c r="E14" s="4">
        <v>17535026.699999999</v>
      </c>
      <c r="F14" s="4">
        <v>17533526.600000001</v>
      </c>
      <c r="G14" s="4">
        <v>17529826.600000001</v>
      </c>
      <c r="H14" s="4">
        <v>17540626.600000001</v>
      </c>
      <c r="I14" s="4">
        <v>17540626.600000001</v>
      </c>
      <c r="J14" s="4">
        <v>17670300.600000001</v>
      </c>
      <c r="K14" s="4">
        <v>17681014.199999999</v>
      </c>
      <c r="L14" s="4">
        <v>17669400.600000001</v>
      </c>
      <c r="M14" s="4">
        <v>17674300.600000001</v>
      </c>
      <c r="N14" s="4">
        <v>18908100.600000001</v>
      </c>
    </row>
    <row r="15" spans="1:15" ht="15.75" x14ac:dyDescent="0.25">
      <c r="A15" s="16" t="s">
        <v>4</v>
      </c>
      <c r="B15" s="17">
        <v>10028325</v>
      </c>
      <c r="C15" s="17">
        <v>-8322275</v>
      </c>
      <c r="D15" s="18">
        <f t="shared" ref="D15:D78" si="0">E15+F15+G15+H15</f>
        <v>597900</v>
      </c>
      <c r="E15" s="19"/>
      <c r="F15" s="4">
        <v>199300</v>
      </c>
      <c r="G15" s="4">
        <v>199300</v>
      </c>
      <c r="H15" s="4">
        <v>199300</v>
      </c>
      <c r="I15" s="4">
        <v>199300</v>
      </c>
      <c r="J15" s="4">
        <v>310950</v>
      </c>
      <c r="K15" s="4">
        <v>199300</v>
      </c>
      <c r="L15" s="4">
        <v>199300</v>
      </c>
      <c r="M15" s="4">
        <v>199300</v>
      </c>
      <c r="N15" s="4">
        <v>0</v>
      </c>
    </row>
    <row r="16" spans="1:15" ht="31.5" x14ac:dyDescent="0.25">
      <c r="A16" s="16" t="s">
        <v>29</v>
      </c>
      <c r="B16" s="17">
        <v>0</v>
      </c>
      <c r="C16" s="17">
        <v>0</v>
      </c>
      <c r="D16" s="18">
        <f t="shared" si="0"/>
        <v>0</v>
      </c>
      <c r="E16" s="19"/>
      <c r="F16" s="4"/>
      <c r="G16" s="4"/>
      <c r="H16" s="4"/>
      <c r="I16" s="4"/>
    </row>
    <row r="17" spans="1:15" ht="31.5" x14ac:dyDescent="0.25">
      <c r="A17" s="16" t="s">
        <v>30</v>
      </c>
      <c r="B17" s="17">
        <v>0</v>
      </c>
      <c r="C17" s="17">
        <v>0</v>
      </c>
      <c r="D17" s="18">
        <f t="shared" si="0"/>
        <v>0</v>
      </c>
      <c r="E17" s="19">
        <v>0</v>
      </c>
      <c r="F17" s="4"/>
      <c r="G17" s="4"/>
      <c r="H17" s="4"/>
      <c r="I17" s="4"/>
    </row>
    <row r="18" spans="1:15" ht="31.5" x14ac:dyDescent="0.25">
      <c r="A18" s="16" t="s">
        <v>5</v>
      </c>
      <c r="B18" s="17">
        <v>4440314</v>
      </c>
      <c r="C18" s="17">
        <v>0</v>
      </c>
      <c r="D18" s="18">
        <f t="shared" si="0"/>
        <v>1504345.27</v>
      </c>
      <c r="E18" s="4">
        <v>375845.88</v>
      </c>
      <c r="F18" s="4">
        <v>377420.98</v>
      </c>
      <c r="G18" s="4">
        <v>380927.65</v>
      </c>
      <c r="H18" s="4">
        <v>370150.76</v>
      </c>
      <c r="I18" s="4">
        <v>370150.76</v>
      </c>
      <c r="J18" s="4">
        <v>381398.14</v>
      </c>
      <c r="K18" s="4">
        <v>386140.02</v>
      </c>
      <c r="L18" s="4">
        <v>382235.43</v>
      </c>
      <c r="M18" s="4">
        <v>377418.94</v>
      </c>
      <c r="N18" s="4">
        <v>411117.79</v>
      </c>
    </row>
    <row r="19" spans="1:15" ht="31.5" x14ac:dyDescent="0.25">
      <c r="A19" s="12" t="s">
        <v>6</v>
      </c>
      <c r="B19" s="13">
        <f>B20+B21+B22+B23+B24+B25+B26+B27+B28</f>
        <v>12945000</v>
      </c>
      <c r="C19" s="14">
        <f>C20+C21+C22+C23+C24+C25+C26+C27+C28</f>
        <v>5983473.96</v>
      </c>
      <c r="D19" s="14">
        <f>E19+F19+G19+H19+I19+J19+K19+L19</f>
        <v>14206462.370000001</v>
      </c>
      <c r="E19" s="15">
        <f>E20+E24</f>
        <v>0</v>
      </c>
      <c r="F19" s="14">
        <f>F20+F24+F21+F25+F27</f>
        <v>6149940.9400000004</v>
      </c>
      <c r="G19" s="14">
        <f>G20+G24+G21+G25+G27</f>
        <v>1043445.29</v>
      </c>
      <c r="H19" s="14">
        <f>H20+H24+H21+H25+H27</f>
        <v>1878464.09</v>
      </c>
      <c r="I19" s="41">
        <f>I20+I24+I21+I25+I27+I26</f>
        <v>1989087.41</v>
      </c>
      <c r="J19" s="11">
        <v>634594.35</v>
      </c>
      <c r="K19" s="11">
        <f>K20+K21+K24+K27+K28</f>
        <v>953232.97</v>
      </c>
      <c r="L19" s="11">
        <f>L20+L24+L25+L27+L26+L28</f>
        <v>1557697.32</v>
      </c>
      <c r="M19" s="11">
        <v>916617.52</v>
      </c>
      <c r="N19" s="11">
        <f>SUM(N20:N28)</f>
        <v>1428738.73</v>
      </c>
    </row>
    <row r="20" spans="1:15" ht="31.5" x14ac:dyDescent="0.25">
      <c r="A20" s="16" t="s">
        <v>7</v>
      </c>
      <c r="B20" s="17">
        <v>8400000</v>
      </c>
      <c r="C20" s="17">
        <v>0</v>
      </c>
      <c r="D20" s="18">
        <f t="shared" si="0"/>
        <v>2408419.7600000002</v>
      </c>
      <c r="E20" s="19"/>
      <c r="F20" s="4">
        <v>854881.65</v>
      </c>
      <c r="G20" s="4">
        <v>919815.51</v>
      </c>
      <c r="H20" s="4">
        <v>633722.6</v>
      </c>
      <c r="I20" s="4">
        <v>677306.22</v>
      </c>
      <c r="J20" s="57">
        <v>634594.35</v>
      </c>
      <c r="K20" s="57">
        <v>636650.77</v>
      </c>
      <c r="L20" s="57">
        <v>722565.08</v>
      </c>
      <c r="M20" s="4">
        <v>655837</v>
      </c>
      <c r="N20" s="4">
        <v>657578.44999999995</v>
      </c>
    </row>
    <row r="21" spans="1:15" ht="47.25" x14ac:dyDescent="0.25">
      <c r="A21" s="16" t="s">
        <v>31</v>
      </c>
      <c r="B21" s="17">
        <v>425000</v>
      </c>
      <c r="C21" s="17">
        <v>120413.69</v>
      </c>
      <c r="D21" s="18">
        <f t="shared" si="0"/>
        <v>343037.80000000005</v>
      </c>
      <c r="E21" s="19">
        <v>0</v>
      </c>
      <c r="F21" s="4">
        <v>268379.2</v>
      </c>
      <c r="G21" s="4">
        <v>74658.600000000006</v>
      </c>
      <c r="H21" s="4"/>
      <c r="I21" s="4"/>
      <c r="K21" s="1">
        <v>68050.600000000006</v>
      </c>
      <c r="L21" s="1">
        <v>0</v>
      </c>
      <c r="N21" s="1">
        <v>134325.29</v>
      </c>
    </row>
    <row r="22" spans="1:15" ht="15.75" x14ac:dyDescent="0.25">
      <c r="A22" s="16" t="s">
        <v>8</v>
      </c>
      <c r="B22" s="17">
        <v>0</v>
      </c>
      <c r="C22" s="17">
        <v>0</v>
      </c>
      <c r="D22" s="18">
        <f t="shared" si="0"/>
        <v>0</v>
      </c>
      <c r="E22" s="15">
        <v>0</v>
      </c>
      <c r="F22" s="4"/>
      <c r="G22" s="4"/>
      <c r="H22" s="4"/>
      <c r="I22" s="4"/>
    </row>
    <row r="23" spans="1:15" ht="31.5" x14ac:dyDescent="0.25">
      <c r="A23" s="16" t="s">
        <v>9</v>
      </c>
      <c r="B23" s="17">
        <v>0</v>
      </c>
      <c r="C23" s="17">
        <v>0</v>
      </c>
      <c r="D23" s="18">
        <f t="shared" si="0"/>
        <v>0</v>
      </c>
      <c r="E23" s="19">
        <v>0</v>
      </c>
      <c r="F23" s="4"/>
      <c r="G23" s="4"/>
      <c r="H23" s="4"/>
      <c r="I23" s="4"/>
      <c r="M23" s="59"/>
      <c r="N23" s="59"/>
    </row>
    <row r="24" spans="1:15" ht="31.5" x14ac:dyDescent="0.25">
      <c r="A24" s="16" t="s">
        <v>10</v>
      </c>
      <c r="B24" s="17">
        <v>580000</v>
      </c>
      <c r="C24" s="17">
        <v>-60923</v>
      </c>
      <c r="D24" s="18">
        <f t="shared" si="0"/>
        <v>110092.23000000001</v>
      </c>
      <c r="E24" s="19"/>
      <c r="F24" s="4">
        <v>40315.17</v>
      </c>
      <c r="G24" s="4">
        <v>34811.18</v>
      </c>
      <c r="H24" s="4">
        <v>34965.879999999997</v>
      </c>
      <c r="I24" s="4">
        <v>64900</v>
      </c>
      <c r="K24" s="4">
        <v>32450</v>
      </c>
      <c r="L24" s="4">
        <v>32450</v>
      </c>
      <c r="M24" s="60">
        <v>32450</v>
      </c>
      <c r="N24" s="60">
        <v>32450</v>
      </c>
    </row>
    <row r="25" spans="1:15" ht="26.25" customHeight="1" x14ac:dyDescent="0.25">
      <c r="A25" s="16" t="s">
        <v>32</v>
      </c>
      <c r="B25" s="17">
        <v>150000</v>
      </c>
      <c r="C25" s="17">
        <v>16731.68</v>
      </c>
      <c r="D25" s="18">
        <f t="shared" si="0"/>
        <v>11673.72</v>
      </c>
      <c r="E25" s="15">
        <v>0</v>
      </c>
      <c r="F25" s="4">
        <v>11673.72</v>
      </c>
      <c r="G25" s="4"/>
      <c r="H25" s="4"/>
      <c r="I25" s="4"/>
      <c r="L25" s="1">
        <v>155057.94</v>
      </c>
      <c r="M25" s="59">
        <v>0</v>
      </c>
      <c r="N25" s="59">
        <v>0</v>
      </c>
    </row>
    <row r="26" spans="1:15" ht="94.5" x14ac:dyDescent="0.25">
      <c r="A26" s="16" t="s">
        <v>33</v>
      </c>
      <c r="B26" s="17">
        <v>1920000</v>
      </c>
      <c r="C26" s="17">
        <v>-28500.01</v>
      </c>
      <c r="D26" s="18"/>
      <c r="E26" s="19">
        <v>0</v>
      </c>
      <c r="F26" s="4"/>
      <c r="G26" s="4"/>
      <c r="H26" s="4"/>
      <c r="I26" s="4">
        <v>1218561.19</v>
      </c>
      <c r="L26" s="1">
        <v>364424.3</v>
      </c>
      <c r="M26" s="59">
        <v>159300</v>
      </c>
      <c r="N26" s="59">
        <v>149199.99</v>
      </c>
    </row>
    <row r="27" spans="1:15" ht="63" x14ac:dyDescent="0.25">
      <c r="A27" s="16" t="s">
        <v>34</v>
      </c>
      <c r="B27" s="17">
        <v>770000</v>
      </c>
      <c r="C27" s="17">
        <v>6204320</v>
      </c>
      <c r="D27" s="18">
        <f t="shared" si="0"/>
        <v>6198626.8100000005</v>
      </c>
      <c r="E27" s="19">
        <v>0</v>
      </c>
      <c r="F27" s="4">
        <v>4974691.2</v>
      </c>
      <c r="G27" s="4">
        <v>14160</v>
      </c>
      <c r="H27" s="4">
        <v>1209775.6100000001</v>
      </c>
      <c r="I27" s="4">
        <v>28320</v>
      </c>
      <c r="K27" s="4">
        <v>14160</v>
      </c>
      <c r="L27" s="4">
        <v>108560</v>
      </c>
      <c r="M27" s="59">
        <v>14160</v>
      </c>
      <c r="N27" s="59">
        <v>455185</v>
      </c>
    </row>
    <row r="28" spans="1:15" ht="47.25" x14ac:dyDescent="0.25">
      <c r="A28" s="16" t="s">
        <v>35</v>
      </c>
      <c r="B28" s="17">
        <v>700000</v>
      </c>
      <c r="C28" s="17">
        <v>-268568.40000000002</v>
      </c>
      <c r="D28" s="18">
        <f t="shared" si="0"/>
        <v>0</v>
      </c>
      <c r="E28" s="19">
        <v>0</v>
      </c>
      <c r="F28" s="4"/>
      <c r="G28" s="4"/>
      <c r="H28" s="4"/>
      <c r="I28" s="4"/>
      <c r="K28" s="1">
        <v>201921.6</v>
      </c>
      <c r="L28" s="1">
        <v>174640</v>
      </c>
      <c r="M28" s="59">
        <v>54870</v>
      </c>
      <c r="N28" s="59">
        <v>0</v>
      </c>
    </row>
    <row r="29" spans="1:15" ht="31.5" x14ac:dyDescent="0.25">
      <c r="A29" s="12" t="s">
        <v>11</v>
      </c>
      <c r="B29" s="13">
        <f>B30+B31+B32+B33+B34+B35+B36+B37+B38</f>
        <v>82942906</v>
      </c>
      <c r="C29" s="13">
        <f>+C30+C31+C32+C33+C34+C35+C36+C38</f>
        <v>-8178639.5699999984</v>
      </c>
      <c r="D29" s="14">
        <f>E29+F29+G29+H29+I29+J29+K29+L29</f>
        <v>52428219.690000005</v>
      </c>
      <c r="E29" s="11">
        <f t="shared" ref="E29:F29" si="1">E30+E31+E32+E33+E34+E35+E36+E38</f>
        <v>3102000</v>
      </c>
      <c r="F29" s="11">
        <f t="shared" si="1"/>
        <v>10061983.939999999</v>
      </c>
      <c r="G29" s="11">
        <f>G30+G31+G32+G33+G34+G35+G36+G38</f>
        <v>6383259.3900000006</v>
      </c>
      <c r="H29" s="11">
        <f>H30+H31+H32+H33+H34+H35+H36+H38</f>
        <v>5576883.2199999997</v>
      </c>
      <c r="I29" s="11">
        <v>6691223.8700000001</v>
      </c>
      <c r="J29" s="11">
        <v>4163889</v>
      </c>
      <c r="K29" s="11">
        <f>K30+K31+K33+K35+K36+K38+K32</f>
        <v>9311204.2300000004</v>
      </c>
      <c r="L29" s="11">
        <f>L30+L31+L33+L35+L36+L38+L32+L34</f>
        <v>7137776.04</v>
      </c>
      <c r="M29" s="61">
        <v>4783737.08</v>
      </c>
      <c r="N29" s="61">
        <f>SUM(N30:N38)</f>
        <v>5659102.0600000005</v>
      </c>
      <c r="O29" s="1"/>
    </row>
    <row r="30" spans="1:15" ht="47.25" x14ac:dyDescent="0.25">
      <c r="A30" s="16" t="s">
        <v>12</v>
      </c>
      <c r="B30" s="17">
        <v>38118019</v>
      </c>
      <c r="C30" s="17">
        <v>1407158</v>
      </c>
      <c r="D30" s="18">
        <f t="shared" si="0"/>
        <v>12859736</v>
      </c>
      <c r="E30" s="19">
        <v>3102000</v>
      </c>
      <c r="F30" s="4">
        <v>3555336</v>
      </c>
      <c r="G30" s="4">
        <v>3101380</v>
      </c>
      <c r="H30" s="4">
        <v>3101020</v>
      </c>
      <c r="I30" s="4">
        <v>3778591</v>
      </c>
      <c r="J30" s="4">
        <v>3244600</v>
      </c>
      <c r="K30" s="4">
        <v>3245654</v>
      </c>
      <c r="L30" s="4">
        <v>3661971</v>
      </c>
      <c r="M30" s="59">
        <v>3352122</v>
      </c>
      <c r="N30" s="59">
        <v>3243980</v>
      </c>
      <c r="O30" s="59"/>
    </row>
    <row r="31" spans="1:15" ht="31.5" x14ac:dyDescent="0.25">
      <c r="A31" s="16" t="s">
        <v>13</v>
      </c>
      <c r="B31" s="17">
        <v>26600000</v>
      </c>
      <c r="C31" s="17">
        <v>-12973957.449999999</v>
      </c>
      <c r="D31" s="18">
        <f t="shared" si="0"/>
        <v>4175614.08</v>
      </c>
      <c r="E31" s="19">
        <v>0</v>
      </c>
      <c r="F31" s="4">
        <v>2670534.7000000002</v>
      </c>
      <c r="G31" s="4">
        <v>1505079.38</v>
      </c>
      <c r="H31" s="4"/>
      <c r="I31" s="4">
        <v>1177769.8</v>
      </c>
      <c r="K31" s="4">
        <v>3376835.5</v>
      </c>
      <c r="L31" s="4">
        <v>1542260</v>
      </c>
      <c r="M31" s="59">
        <v>141611.79999999999</v>
      </c>
      <c r="N31" s="59">
        <v>367902.64</v>
      </c>
    </row>
    <row r="32" spans="1:15" ht="47.25" x14ac:dyDescent="0.25">
      <c r="A32" s="16" t="s">
        <v>36</v>
      </c>
      <c r="B32" s="17">
        <v>1030000</v>
      </c>
      <c r="C32" s="17">
        <v>273369</v>
      </c>
      <c r="D32" s="18">
        <f t="shared" si="0"/>
        <v>498526.4</v>
      </c>
      <c r="E32" s="19">
        <v>0</v>
      </c>
      <c r="F32" s="4">
        <v>330376.40000000002</v>
      </c>
      <c r="G32" s="4">
        <v>0</v>
      </c>
      <c r="H32" s="4">
        <v>168150</v>
      </c>
      <c r="I32" s="4">
        <v>204647.4</v>
      </c>
      <c r="K32" s="4">
        <v>303201</v>
      </c>
      <c r="L32" s="4">
        <v>11044.8</v>
      </c>
      <c r="M32" s="59">
        <v>0</v>
      </c>
      <c r="N32" s="59">
        <v>285937.59999999998</v>
      </c>
    </row>
    <row r="33" spans="1:14" ht="31.5" x14ac:dyDescent="0.25">
      <c r="A33" s="16" t="s">
        <v>37</v>
      </c>
      <c r="B33" s="17">
        <v>540000</v>
      </c>
      <c r="C33" s="17">
        <v>43946.3</v>
      </c>
      <c r="D33" s="18">
        <f t="shared" si="0"/>
        <v>183059.3</v>
      </c>
      <c r="E33" s="19">
        <v>0</v>
      </c>
      <c r="F33" s="4">
        <v>183059.3</v>
      </c>
      <c r="G33" s="4"/>
      <c r="H33" s="4"/>
      <c r="I33" s="4"/>
      <c r="K33" s="1">
        <v>293402</v>
      </c>
      <c r="L33" s="1">
        <v>0</v>
      </c>
      <c r="M33" s="59">
        <v>0</v>
      </c>
      <c r="N33" s="59">
        <v>0</v>
      </c>
    </row>
    <row r="34" spans="1:14" ht="47.25" x14ac:dyDescent="0.25">
      <c r="A34" s="16" t="s">
        <v>14</v>
      </c>
      <c r="B34" s="17">
        <v>605000</v>
      </c>
      <c r="C34" s="17">
        <v>-406062</v>
      </c>
      <c r="D34" s="18">
        <f t="shared" si="0"/>
        <v>39684.22</v>
      </c>
      <c r="E34" s="19">
        <v>0</v>
      </c>
      <c r="F34" s="4">
        <v>11800</v>
      </c>
      <c r="G34" s="4">
        <v>2276.2199999999998</v>
      </c>
      <c r="H34" s="4">
        <v>25608</v>
      </c>
      <c r="I34" s="4"/>
      <c r="L34" s="4">
        <v>56067.98</v>
      </c>
      <c r="M34" s="59">
        <v>54570.87</v>
      </c>
      <c r="N34" s="59">
        <v>19803.82</v>
      </c>
    </row>
    <row r="35" spans="1:14" ht="47.25" x14ac:dyDescent="0.25">
      <c r="A35" s="16" t="s">
        <v>15</v>
      </c>
      <c r="B35" s="17">
        <v>1050000</v>
      </c>
      <c r="C35" s="17">
        <v>614537.57999999996</v>
      </c>
      <c r="D35" s="18">
        <f t="shared" si="0"/>
        <v>830733.05</v>
      </c>
      <c r="E35" s="19">
        <v>0</v>
      </c>
      <c r="F35" s="4">
        <v>159925.4</v>
      </c>
      <c r="G35" s="4">
        <v>182440.98</v>
      </c>
      <c r="H35" s="4">
        <v>488366.67</v>
      </c>
      <c r="I35" s="4">
        <v>8145.0540000000001</v>
      </c>
      <c r="K35" s="4">
        <v>208065.39</v>
      </c>
      <c r="L35" s="4">
        <v>69106.13</v>
      </c>
      <c r="M35" s="59">
        <v>189076.59</v>
      </c>
      <c r="N35" s="59">
        <v>14439.9</v>
      </c>
    </row>
    <row r="36" spans="1:14" ht="63" x14ac:dyDescent="0.25">
      <c r="A36" s="16" t="s">
        <v>16</v>
      </c>
      <c r="B36" s="17">
        <v>12020000</v>
      </c>
      <c r="C36" s="17">
        <v>545780.68000000005</v>
      </c>
      <c r="D36" s="18">
        <f t="shared" si="0"/>
        <v>4152623.7199999997</v>
      </c>
      <c r="E36" s="20"/>
      <c r="F36" s="4">
        <v>2081618.88</v>
      </c>
      <c r="G36" s="4">
        <v>947251.4</v>
      </c>
      <c r="H36" s="4">
        <v>1123753.44</v>
      </c>
      <c r="I36" s="4">
        <v>868545.82</v>
      </c>
      <c r="J36" s="4">
        <v>919289</v>
      </c>
      <c r="K36" s="4">
        <v>1248995.8700000001</v>
      </c>
      <c r="L36" s="4">
        <v>974169.13</v>
      </c>
      <c r="M36" s="59">
        <v>946951.31</v>
      </c>
      <c r="N36" s="59">
        <v>1096416.95</v>
      </c>
    </row>
    <row r="37" spans="1:14" ht="63" x14ac:dyDescent="0.25">
      <c r="A37" s="16" t="s">
        <v>38</v>
      </c>
      <c r="B37" s="17">
        <v>0</v>
      </c>
      <c r="C37" s="17">
        <v>0</v>
      </c>
      <c r="D37" s="18">
        <f t="shared" si="0"/>
        <v>0</v>
      </c>
      <c r="E37" s="19">
        <v>0</v>
      </c>
      <c r="F37" s="4"/>
      <c r="G37" s="2"/>
      <c r="H37" s="4"/>
      <c r="I37" s="4"/>
      <c r="M37" s="59"/>
      <c r="N37" s="59"/>
    </row>
    <row r="38" spans="1:14" ht="31.5" x14ac:dyDescent="0.25">
      <c r="A38" s="16" t="s">
        <v>17</v>
      </c>
      <c r="B38" s="17">
        <v>2979887</v>
      </c>
      <c r="C38" s="17">
        <v>2316588.3199999998</v>
      </c>
      <c r="D38" s="18">
        <f t="shared" si="0"/>
        <v>2384149.7799999998</v>
      </c>
      <c r="E38" s="19"/>
      <c r="F38" s="4">
        <v>1069333.26</v>
      </c>
      <c r="G38" s="4">
        <v>644831.41</v>
      </c>
      <c r="H38" s="4">
        <v>669985.11</v>
      </c>
      <c r="I38" s="4">
        <v>653524.31000000006</v>
      </c>
      <c r="K38" s="4">
        <v>635050.47</v>
      </c>
      <c r="L38" s="4">
        <v>823157</v>
      </c>
      <c r="M38" s="59">
        <v>99404.51</v>
      </c>
      <c r="N38" s="59">
        <v>630621.15</v>
      </c>
    </row>
    <row r="39" spans="1:14" ht="31.5" x14ac:dyDescent="0.25">
      <c r="A39" s="12" t="s">
        <v>39</v>
      </c>
      <c r="B39" s="13">
        <v>0</v>
      </c>
      <c r="C39" s="13">
        <v>154000</v>
      </c>
      <c r="D39" s="18">
        <f t="shared" si="0"/>
        <v>0</v>
      </c>
      <c r="E39" s="15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11">
        <v>154000</v>
      </c>
      <c r="M39" s="59"/>
      <c r="N39" s="59"/>
    </row>
    <row r="40" spans="1:14" ht="47.25" x14ac:dyDescent="0.25">
      <c r="A40" s="16" t="s">
        <v>40</v>
      </c>
      <c r="B40" s="17">
        <v>0</v>
      </c>
      <c r="C40" s="17">
        <v>154000</v>
      </c>
      <c r="D40" s="18">
        <f t="shared" si="0"/>
        <v>0</v>
      </c>
      <c r="E40" s="15">
        <v>0</v>
      </c>
      <c r="F40" s="4"/>
      <c r="G40" s="4">
        <v>0</v>
      </c>
      <c r="H40" s="4">
        <v>0</v>
      </c>
      <c r="I40" s="4">
        <v>0</v>
      </c>
      <c r="L40" s="4">
        <v>154000</v>
      </c>
      <c r="M40" s="59"/>
      <c r="N40" s="59"/>
    </row>
    <row r="41" spans="1:14" ht="63" x14ac:dyDescent="0.25">
      <c r="A41" s="16" t="s">
        <v>41</v>
      </c>
      <c r="B41" s="17"/>
      <c r="C41" s="17"/>
      <c r="D41" s="18">
        <f t="shared" si="0"/>
        <v>0</v>
      </c>
      <c r="E41" s="15">
        <v>0</v>
      </c>
      <c r="F41" s="4">
        <v>0</v>
      </c>
      <c r="G41" s="4">
        <v>0</v>
      </c>
      <c r="H41" s="4">
        <v>0</v>
      </c>
      <c r="I41" s="4">
        <v>0</v>
      </c>
    </row>
    <row r="42" spans="1:14" ht="63" x14ac:dyDescent="0.25">
      <c r="A42" s="16" t="s">
        <v>42</v>
      </c>
      <c r="B42" s="17"/>
      <c r="C42" s="17"/>
      <c r="D42" s="18">
        <f>E42+F42+G42+H42</f>
        <v>0</v>
      </c>
      <c r="E42" s="15">
        <v>0</v>
      </c>
      <c r="F42" s="4">
        <v>0</v>
      </c>
      <c r="G42" s="4">
        <v>0</v>
      </c>
      <c r="H42" s="4">
        <v>0</v>
      </c>
      <c r="I42" s="4">
        <v>0</v>
      </c>
    </row>
    <row r="43" spans="1:14" ht="63" x14ac:dyDescent="0.25">
      <c r="A43" s="16" t="s">
        <v>43</v>
      </c>
      <c r="B43" s="17"/>
      <c r="C43" s="17"/>
      <c r="D43" s="18">
        <f t="shared" si="0"/>
        <v>0</v>
      </c>
      <c r="E43" s="15">
        <v>0</v>
      </c>
      <c r="F43" s="4">
        <v>0</v>
      </c>
      <c r="G43" s="4">
        <v>0</v>
      </c>
      <c r="H43" s="4">
        <v>0</v>
      </c>
      <c r="I43" s="4">
        <v>0</v>
      </c>
    </row>
    <row r="44" spans="1:14" ht="63" x14ac:dyDescent="0.25">
      <c r="A44" s="16" t="s">
        <v>44</v>
      </c>
      <c r="B44" s="17"/>
      <c r="C44" s="17"/>
      <c r="D44" s="18">
        <f t="shared" si="0"/>
        <v>0</v>
      </c>
      <c r="E44" s="15">
        <v>0</v>
      </c>
      <c r="F44" s="4">
        <v>0</v>
      </c>
      <c r="G44" s="4">
        <v>0</v>
      </c>
      <c r="H44" s="4">
        <v>0</v>
      </c>
      <c r="I44" s="4">
        <v>0</v>
      </c>
    </row>
    <row r="45" spans="1:14" ht="47.25" x14ac:dyDescent="0.25">
      <c r="A45" s="16" t="s">
        <v>45</v>
      </c>
      <c r="B45" s="17"/>
      <c r="C45" s="17"/>
      <c r="D45" s="18">
        <f t="shared" si="0"/>
        <v>0</v>
      </c>
      <c r="E45" s="15">
        <v>0</v>
      </c>
      <c r="F45" s="4">
        <v>0</v>
      </c>
      <c r="G45" s="4">
        <v>0</v>
      </c>
      <c r="H45" s="4">
        <v>0</v>
      </c>
      <c r="I45" s="4">
        <v>0</v>
      </c>
    </row>
    <row r="46" spans="1:14" ht="63" x14ac:dyDescent="0.25">
      <c r="A46" s="16" t="s">
        <v>46</v>
      </c>
      <c r="B46" s="17"/>
      <c r="C46" s="17"/>
      <c r="D46" s="18">
        <f t="shared" si="0"/>
        <v>0</v>
      </c>
      <c r="E46" s="15">
        <v>0</v>
      </c>
      <c r="F46" s="4">
        <v>0</v>
      </c>
      <c r="G46" s="4">
        <v>0</v>
      </c>
      <c r="H46" s="4">
        <v>0</v>
      </c>
      <c r="I46" s="4">
        <v>0</v>
      </c>
    </row>
    <row r="47" spans="1:14" ht="31.5" x14ac:dyDescent="0.25">
      <c r="A47" s="12" t="s">
        <v>47</v>
      </c>
      <c r="B47" s="13"/>
      <c r="C47" s="13"/>
      <c r="D47" s="18">
        <f t="shared" si="0"/>
        <v>0</v>
      </c>
      <c r="E47" s="15">
        <v>0</v>
      </c>
      <c r="F47" s="4">
        <v>0</v>
      </c>
      <c r="G47" s="4">
        <v>0</v>
      </c>
      <c r="H47" s="4">
        <v>0</v>
      </c>
      <c r="I47" s="4">
        <v>0</v>
      </c>
    </row>
    <row r="48" spans="1:14" ht="47.25" x14ac:dyDescent="0.25">
      <c r="A48" s="16" t="s">
        <v>48</v>
      </c>
      <c r="B48" s="17"/>
      <c r="C48" s="17"/>
      <c r="D48" s="18">
        <f t="shared" si="0"/>
        <v>0</v>
      </c>
      <c r="E48" s="15">
        <v>0</v>
      </c>
      <c r="F48" s="4">
        <v>0</v>
      </c>
      <c r="G48" s="4">
        <v>0</v>
      </c>
      <c r="H48" s="4">
        <v>0</v>
      </c>
      <c r="I48" s="4">
        <v>0</v>
      </c>
    </row>
    <row r="49" spans="1:14" ht="63" x14ac:dyDescent="0.25">
      <c r="A49" s="16" t="s">
        <v>49</v>
      </c>
      <c r="B49" s="17"/>
      <c r="C49" s="17"/>
      <c r="D49" s="18">
        <f t="shared" si="0"/>
        <v>0</v>
      </c>
      <c r="E49" s="15">
        <v>0</v>
      </c>
      <c r="F49" s="4">
        <v>0</v>
      </c>
      <c r="G49" s="4">
        <v>0</v>
      </c>
      <c r="H49" s="4">
        <v>0</v>
      </c>
      <c r="I49" s="4">
        <v>0</v>
      </c>
    </row>
    <row r="50" spans="1:14" ht="63" x14ac:dyDescent="0.25">
      <c r="A50" s="16" t="s">
        <v>50</v>
      </c>
      <c r="B50" s="17"/>
      <c r="C50" s="17"/>
      <c r="D50" s="18">
        <f t="shared" si="0"/>
        <v>0</v>
      </c>
      <c r="E50" s="15">
        <v>0</v>
      </c>
      <c r="F50" s="4">
        <v>0</v>
      </c>
      <c r="G50" s="4">
        <v>0</v>
      </c>
      <c r="H50" s="4">
        <v>0</v>
      </c>
      <c r="I50" s="4">
        <v>0</v>
      </c>
    </row>
    <row r="51" spans="1:14" ht="15.75" x14ac:dyDescent="0.25">
      <c r="A51" s="16"/>
      <c r="B51" s="17"/>
      <c r="C51" s="17"/>
      <c r="D51" s="18">
        <f t="shared" si="0"/>
        <v>0</v>
      </c>
      <c r="E51" s="15"/>
      <c r="F51" s="4"/>
      <c r="G51" s="4"/>
      <c r="H51" s="4"/>
      <c r="I51" s="4"/>
    </row>
    <row r="52" spans="1:14" ht="15.75" x14ac:dyDescent="0.25">
      <c r="A52" s="16"/>
      <c r="B52" s="17"/>
      <c r="C52" s="17"/>
      <c r="D52" s="18">
        <f t="shared" si="0"/>
        <v>0</v>
      </c>
      <c r="E52" s="15"/>
      <c r="F52" s="4"/>
      <c r="G52" s="4"/>
      <c r="H52" s="4"/>
      <c r="I52" s="4"/>
    </row>
    <row r="53" spans="1:14" ht="15.75" x14ac:dyDescent="0.25">
      <c r="A53" s="16"/>
      <c r="B53" s="17"/>
      <c r="C53" s="17"/>
      <c r="D53" s="18"/>
      <c r="E53" s="15"/>
      <c r="F53" s="4"/>
      <c r="G53" s="4"/>
      <c r="H53" s="21"/>
      <c r="I53" s="21"/>
    </row>
    <row r="54" spans="1:14" ht="15.75" x14ac:dyDescent="0.25">
      <c r="A54" s="16"/>
      <c r="B54" s="17"/>
      <c r="C54" s="17"/>
      <c r="D54" s="18">
        <f t="shared" si="0"/>
        <v>0</v>
      </c>
      <c r="E54" s="15"/>
      <c r="F54" s="4"/>
      <c r="G54" s="4"/>
      <c r="H54" s="4"/>
      <c r="I54" s="4"/>
    </row>
    <row r="55" spans="1:14" ht="15.75" x14ac:dyDescent="0.25">
      <c r="A55" s="16"/>
      <c r="B55" s="17"/>
      <c r="C55" s="17"/>
      <c r="D55" s="18">
        <f t="shared" si="0"/>
        <v>0</v>
      </c>
      <c r="E55" s="15"/>
      <c r="F55" s="4"/>
      <c r="G55" s="4"/>
      <c r="H55" s="4"/>
      <c r="I55" s="4"/>
    </row>
    <row r="56" spans="1:14" ht="63" x14ac:dyDescent="0.25">
      <c r="A56" s="16" t="s">
        <v>51</v>
      </c>
      <c r="B56" s="17"/>
      <c r="C56" s="17"/>
      <c r="D56" s="18">
        <f t="shared" si="0"/>
        <v>0</v>
      </c>
      <c r="E56" s="15">
        <v>0</v>
      </c>
      <c r="F56" s="4">
        <v>0</v>
      </c>
      <c r="G56" s="4">
        <v>0</v>
      </c>
      <c r="H56" s="4">
        <v>0</v>
      </c>
      <c r="I56" s="4">
        <v>0</v>
      </c>
    </row>
    <row r="57" spans="1:14" ht="63" x14ac:dyDescent="0.25">
      <c r="A57" s="16" t="s">
        <v>52</v>
      </c>
      <c r="B57" s="17"/>
      <c r="C57" s="17"/>
      <c r="D57" s="18">
        <f t="shared" si="0"/>
        <v>0</v>
      </c>
      <c r="E57" s="15">
        <v>0</v>
      </c>
      <c r="F57" s="4">
        <v>0</v>
      </c>
      <c r="G57" s="4">
        <v>0</v>
      </c>
      <c r="H57" s="4">
        <v>0</v>
      </c>
      <c r="I57" s="4">
        <v>0</v>
      </c>
    </row>
    <row r="58" spans="1:14" ht="47.25" x14ac:dyDescent="0.25">
      <c r="A58" s="16" t="s">
        <v>53</v>
      </c>
      <c r="B58" s="17"/>
      <c r="C58" s="17"/>
      <c r="D58" s="18">
        <f t="shared" si="0"/>
        <v>0</v>
      </c>
      <c r="E58" s="15">
        <v>0</v>
      </c>
      <c r="F58" s="4">
        <v>0</v>
      </c>
      <c r="G58" s="4">
        <v>0</v>
      </c>
      <c r="H58" s="4">
        <v>0</v>
      </c>
      <c r="I58" s="4">
        <v>0</v>
      </c>
    </row>
    <row r="59" spans="1:14" ht="63" x14ac:dyDescent="0.25">
      <c r="A59" s="16" t="s">
        <v>54</v>
      </c>
      <c r="B59" s="17"/>
      <c r="C59" s="17"/>
      <c r="D59" s="18">
        <f t="shared" si="0"/>
        <v>0</v>
      </c>
      <c r="E59" s="15">
        <v>0</v>
      </c>
      <c r="F59" s="4">
        <v>0</v>
      </c>
      <c r="G59" s="4">
        <v>0</v>
      </c>
      <c r="H59" s="4">
        <v>0</v>
      </c>
      <c r="I59" s="4">
        <v>0</v>
      </c>
    </row>
    <row r="60" spans="1:14" ht="47.25" x14ac:dyDescent="0.25">
      <c r="A60" s="12" t="s">
        <v>18</v>
      </c>
      <c r="B60" s="13">
        <f>B61+B62+B63+B64+B65+B66+B67+B68+B69</f>
        <v>2250000</v>
      </c>
      <c r="C60" s="13">
        <f>C61+C62+C63+C64+C65+C66+C67+C68+C69</f>
        <v>4068556.4299999997</v>
      </c>
      <c r="D60" s="14">
        <f>E60+F60+G60+H60+I60+J60+K60+L60</f>
        <v>5167515.74</v>
      </c>
      <c r="E60" s="15">
        <v>0</v>
      </c>
      <c r="F60" s="11">
        <f>F61+F62+F63+F64+F65+F66+F67+F68+F69</f>
        <v>854444.99</v>
      </c>
      <c r="G60" s="11"/>
      <c r="H60" s="11">
        <f>H61+H62+H63+H64+H65+H66+H67+H68+H69</f>
        <v>1298595.99</v>
      </c>
      <c r="I60" s="11">
        <f>I61+I62+I63+I64+I65+I66+I67+I68+I69</f>
        <v>1297702.77</v>
      </c>
      <c r="K60" s="11">
        <f>K61+K62+K63+K64+K65+K66+K67+K68+K69</f>
        <v>754750.73</v>
      </c>
      <c r="L60" s="11">
        <f>L61+L62+L63+L64+L65+L66+L67+L68+L69</f>
        <v>962021.26</v>
      </c>
      <c r="N60" s="62">
        <f>SUM(N61:N69)</f>
        <v>524849.27</v>
      </c>
    </row>
    <row r="61" spans="1:14" ht="31.5" x14ac:dyDescent="0.25">
      <c r="A61" s="16" t="s">
        <v>19</v>
      </c>
      <c r="B61" s="17">
        <v>750000</v>
      </c>
      <c r="C61" s="17">
        <v>2822175.53</v>
      </c>
      <c r="D61" s="18">
        <f t="shared" si="0"/>
        <v>890284.98</v>
      </c>
      <c r="E61" s="19">
        <v>0</v>
      </c>
      <c r="F61" s="4">
        <v>79774.990000000005</v>
      </c>
      <c r="G61" s="4"/>
      <c r="H61" s="4">
        <v>810509.99</v>
      </c>
      <c r="I61" s="4">
        <v>766138.6</v>
      </c>
      <c r="K61" s="4">
        <v>580250.72</v>
      </c>
      <c r="L61" s="4">
        <v>389244.54</v>
      </c>
      <c r="N61" s="4">
        <v>320349.26</v>
      </c>
    </row>
    <row r="62" spans="1:14" ht="47.25" x14ac:dyDescent="0.25">
      <c r="A62" s="16" t="s">
        <v>55</v>
      </c>
      <c r="B62" s="17">
        <v>200000</v>
      </c>
      <c r="C62" s="17">
        <v>373000</v>
      </c>
      <c r="D62" s="18">
        <f t="shared" si="0"/>
        <v>0</v>
      </c>
      <c r="E62" s="15">
        <v>0</v>
      </c>
      <c r="F62" s="4">
        <v>0</v>
      </c>
      <c r="G62" s="4"/>
      <c r="H62" s="4">
        <v>0</v>
      </c>
      <c r="I62" s="4">
        <v>0</v>
      </c>
      <c r="K62" s="4">
        <v>0</v>
      </c>
      <c r="L62" s="4">
        <v>572776.72</v>
      </c>
    </row>
    <row r="63" spans="1:14" ht="63" x14ac:dyDescent="0.25">
      <c r="A63" s="16" t="s">
        <v>56</v>
      </c>
      <c r="B63" s="17">
        <v>100000</v>
      </c>
      <c r="C63" s="17">
        <v>-41684.400000000001</v>
      </c>
      <c r="D63" s="18">
        <f t="shared" si="0"/>
        <v>0</v>
      </c>
      <c r="E63" s="15">
        <v>0</v>
      </c>
      <c r="F63" s="4">
        <v>0</v>
      </c>
      <c r="G63" s="4"/>
      <c r="H63" s="4">
        <v>0</v>
      </c>
      <c r="I63" s="4">
        <v>58315.6</v>
      </c>
      <c r="K63" s="4">
        <v>0</v>
      </c>
      <c r="L63" s="4">
        <v>0</v>
      </c>
    </row>
    <row r="64" spans="1:14" ht="63" x14ac:dyDescent="0.25">
      <c r="A64" s="16" t="s">
        <v>57</v>
      </c>
      <c r="B64" s="17"/>
      <c r="C64" s="17"/>
      <c r="D64" s="18">
        <f t="shared" si="0"/>
        <v>0</v>
      </c>
      <c r="E64" s="15">
        <v>0</v>
      </c>
      <c r="F64" s="4">
        <v>0</v>
      </c>
      <c r="G64" s="4">
        <v>0</v>
      </c>
      <c r="H64" s="4">
        <v>0</v>
      </c>
      <c r="I64" s="4">
        <v>0</v>
      </c>
      <c r="K64" s="4">
        <v>0</v>
      </c>
      <c r="L64" s="4">
        <v>0</v>
      </c>
      <c r="N64">
        <v>0</v>
      </c>
    </row>
    <row r="65" spans="1:14" ht="47.25" x14ac:dyDescent="0.25">
      <c r="A65" s="16" t="s">
        <v>58</v>
      </c>
      <c r="B65" s="17">
        <v>400000</v>
      </c>
      <c r="C65" s="17">
        <v>947365.3</v>
      </c>
      <c r="D65" s="18">
        <f t="shared" si="0"/>
        <v>842756</v>
      </c>
      <c r="E65" s="15">
        <v>0</v>
      </c>
      <c r="F65" s="4">
        <v>774670</v>
      </c>
      <c r="G65" s="4"/>
      <c r="H65" s="4">
        <v>68086</v>
      </c>
      <c r="I65" s="4">
        <v>125548.57</v>
      </c>
      <c r="K65" s="4">
        <v>174500.01</v>
      </c>
      <c r="L65" s="4">
        <v>0</v>
      </c>
      <c r="N65" s="4">
        <v>204500.01</v>
      </c>
    </row>
    <row r="66" spans="1:14" ht="31.5" x14ac:dyDescent="0.25">
      <c r="A66" s="16" t="s">
        <v>59</v>
      </c>
      <c r="B66" s="17">
        <v>200000</v>
      </c>
      <c r="C66" s="17">
        <v>-200000</v>
      </c>
      <c r="D66" s="18">
        <f t="shared" si="0"/>
        <v>0</v>
      </c>
      <c r="E66" s="15">
        <v>0</v>
      </c>
      <c r="F66" s="4"/>
      <c r="G66" s="4"/>
      <c r="H66" s="4">
        <v>0</v>
      </c>
      <c r="I66" s="4">
        <v>0</v>
      </c>
      <c r="K66" s="4">
        <v>0</v>
      </c>
      <c r="L66" s="4">
        <v>0</v>
      </c>
    </row>
    <row r="67" spans="1:14" ht="47.25" x14ac:dyDescent="0.25">
      <c r="A67" s="16" t="s">
        <v>60</v>
      </c>
      <c r="B67" s="17">
        <v>600000</v>
      </c>
      <c r="C67" s="17">
        <v>-180000</v>
      </c>
      <c r="D67" s="18">
        <f t="shared" si="0"/>
        <v>420000</v>
      </c>
      <c r="E67" s="15">
        <v>0</v>
      </c>
      <c r="F67" s="4">
        <v>0</v>
      </c>
      <c r="G67" s="4">
        <v>0</v>
      </c>
      <c r="H67" s="4">
        <v>420000</v>
      </c>
      <c r="I67" s="4"/>
      <c r="K67" s="4"/>
      <c r="L67" s="4"/>
    </row>
    <row r="68" spans="1:14" ht="31.5" x14ac:dyDescent="0.25">
      <c r="A68" s="16" t="s">
        <v>61</v>
      </c>
      <c r="B68" s="17"/>
      <c r="C68" s="17"/>
      <c r="D68" s="18">
        <f t="shared" si="0"/>
        <v>0</v>
      </c>
      <c r="E68" s="15">
        <v>0</v>
      </c>
      <c r="F68" s="4">
        <v>0</v>
      </c>
      <c r="G68" s="4">
        <v>0</v>
      </c>
      <c r="H68" s="4">
        <v>0</v>
      </c>
      <c r="I68" s="4">
        <v>0</v>
      </c>
      <c r="K68" s="4">
        <v>0</v>
      </c>
      <c r="L68" s="4">
        <v>0</v>
      </c>
      <c r="N68" s="4">
        <v>0</v>
      </c>
    </row>
    <row r="69" spans="1:14" ht="63" x14ac:dyDescent="0.25">
      <c r="A69" s="16" t="s">
        <v>62</v>
      </c>
      <c r="B69" s="17"/>
      <c r="C69" s="17">
        <v>347700</v>
      </c>
      <c r="D69" s="18">
        <f t="shared" si="0"/>
        <v>0</v>
      </c>
      <c r="E69" s="15">
        <v>0</v>
      </c>
      <c r="F69" s="4">
        <v>0</v>
      </c>
      <c r="G69" s="4">
        <v>0</v>
      </c>
      <c r="H69" s="4">
        <v>0</v>
      </c>
      <c r="I69" s="4">
        <v>347700</v>
      </c>
      <c r="K69" s="4"/>
      <c r="L69" s="4"/>
    </row>
    <row r="70" spans="1:14" ht="15.75" x14ac:dyDescent="0.25">
      <c r="A70" s="12" t="s">
        <v>20</v>
      </c>
      <c r="B70" s="13"/>
      <c r="C70" s="13"/>
      <c r="D70" s="18">
        <f t="shared" si="0"/>
        <v>0</v>
      </c>
      <c r="E70" s="15">
        <v>0</v>
      </c>
      <c r="F70" s="4"/>
      <c r="G70" s="4">
        <v>0</v>
      </c>
      <c r="H70" s="4">
        <v>0</v>
      </c>
      <c r="I70" s="4">
        <v>0</v>
      </c>
      <c r="K70" s="4">
        <v>0</v>
      </c>
      <c r="L70" s="4">
        <v>0</v>
      </c>
    </row>
    <row r="71" spans="1:14" ht="31.5" x14ac:dyDescent="0.25">
      <c r="A71" s="16" t="s">
        <v>21</v>
      </c>
      <c r="B71" s="17"/>
      <c r="C71" s="17"/>
      <c r="D71" s="18">
        <f t="shared" si="0"/>
        <v>0</v>
      </c>
      <c r="E71" s="19">
        <v>0</v>
      </c>
      <c r="F71" s="4"/>
      <c r="G71" s="4">
        <v>0</v>
      </c>
      <c r="H71" s="4">
        <v>0</v>
      </c>
      <c r="I71" s="4">
        <v>0</v>
      </c>
      <c r="K71" s="4">
        <v>0</v>
      </c>
      <c r="L71" s="4">
        <v>0</v>
      </c>
    </row>
    <row r="72" spans="1:14" ht="31.5" x14ac:dyDescent="0.25">
      <c r="A72" s="16" t="s">
        <v>63</v>
      </c>
      <c r="B72" s="17"/>
      <c r="C72" s="17"/>
      <c r="D72" s="18">
        <f t="shared" si="0"/>
        <v>0</v>
      </c>
      <c r="E72" s="15">
        <v>0</v>
      </c>
      <c r="F72" s="4">
        <v>0</v>
      </c>
      <c r="G72" s="4">
        <v>0</v>
      </c>
      <c r="H72" s="4">
        <v>0</v>
      </c>
      <c r="I72" s="4">
        <v>0</v>
      </c>
      <c r="K72" s="4">
        <v>0</v>
      </c>
      <c r="L72" s="4">
        <v>0</v>
      </c>
    </row>
    <row r="73" spans="1:14" ht="63" x14ac:dyDescent="0.25">
      <c r="A73" s="16" t="s">
        <v>64</v>
      </c>
      <c r="B73" s="17"/>
      <c r="C73" s="17"/>
      <c r="D73" s="18">
        <f t="shared" si="0"/>
        <v>0</v>
      </c>
      <c r="E73" s="15">
        <v>0</v>
      </c>
      <c r="F73" s="4">
        <v>0</v>
      </c>
      <c r="G73" s="4">
        <v>0</v>
      </c>
      <c r="H73" s="4">
        <v>0</v>
      </c>
      <c r="I73" s="4">
        <v>0</v>
      </c>
      <c r="K73" s="4">
        <v>0</v>
      </c>
      <c r="L73" s="4">
        <v>0</v>
      </c>
    </row>
    <row r="74" spans="1:14" ht="78.75" x14ac:dyDescent="0.25">
      <c r="A74" s="16" t="s">
        <v>65</v>
      </c>
      <c r="B74" s="17"/>
      <c r="C74" s="17"/>
      <c r="D74" s="18">
        <f t="shared" si="0"/>
        <v>0</v>
      </c>
      <c r="E74" s="15">
        <v>0</v>
      </c>
      <c r="F74" s="4">
        <v>0</v>
      </c>
      <c r="G74" s="4">
        <v>0</v>
      </c>
      <c r="H74" s="4">
        <v>0</v>
      </c>
      <c r="I74" s="4">
        <v>0</v>
      </c>
      <c r="K74" s="4">
        <v>0</v>
      </c>
      <c r="L74" s="4">
        <v>0</v>
      </c>
    </row>
    <row r="75" spans="1:14" ht="47.25" x14ac:dyDescent="0.25">
      <c r="A75" s="12" t="s">
        <v>66</v>
      </c>
      <c r="B75" s="13"/>
      <c r="C75" s="13"/>
      <c r="D75" s="18">
        <f t="shared" si="0"/>
        <v>0</v>
      </c>
      <c r="E75" s="15">
        <v>0</v>
      </c>
      <c r="F75" s="4">
        <v>0</v>
      </c>
      <c r="G75" s="4">
        <v>0</v>
      </c>
      <c r="H75" s="4">
        <v>0</v>
      </c>
      <c r="I75" s="4">
        <v>0</v>
      </c>
      <c r="K75" s="4">
        <v>0</v>
      </c>
      <c r="L75" s="4">
        <v>0</v>
      </c>
    </row>
    <row r="76" spans="1:14" ht="31.5" x14ac:dyDescent="0.25">
      <c r="A76" s="16" t="s">
        <v>67</v>
      </c>
      <c r="B76" s="17"/>
      <c r="C76" s="17"/>
      <c r="D76" s="18">
        <f t="shared" si="0"/>
        <v>0</v>
      </c>
      <c r="E76" s="15">
        <v>0</v>
      </c>
      <c r="F76" s="4">
        <v>0</v>
      </c>
      <c r="G76" s="4">
        <v>0</v>
      </c>
      <c r="H76" s="4">
        <v>0</v>
      </c>
      <c r="I76" s="4">
        <v>0</v>
      </c>
      <c r="K76" s="4">
        <v>0</v>
      </c>
      <c r="L76" s="4">
        <v>0</v>
      </c>
    </row>
    <row r="77" spans="1:14" ht="63" x14ac:dyDescent="0.25">
      <c r="A77" s="16" t="s">
        <v>68</v>
      </c>
      <c r="B77" s="17"/>
      <c r="C77" s="17"/>
      <c r="D77" s="18">
        <f t="shared" si="0"/>
        <v>0</v>
      </c>
      <c r="E77" s="15">
        <v>0</v>
      </c>
      <c r="F77" s="4">
        <v>0</v>
      </c>
      <c r="G77" s="4">
        <v>0</v>
      </c>
      <c r="H77" s="4">
        <v>0</v>
      </c>
      <c r="I77" s="4">
        <v>0</v>
      </c>
      <c r="K77" s="4">
        <v>0</v>
      </c>
      <c r="L77" s="4">
        <v>0</v>
      </c>
    </row>
    <row r="78" spans="1:14" ht="31.5" x14ac:dyDescent="0.25">
      <c r="A78" s="12" t="s">
        <v>69</v>
      </c>
      <c r="B78" s="13"/>
      <c r="C78" s="13"/>
      <c r="D78" s="18">
        <f t="shared" si="0"/>
        <v>0</v>
      </c>
      <c r="E78" s="15">
        <v>0</v>
      </c>
      <c r="F78" s="4">
        <v>0</v>
      </c>
      <c r="G78" s="4">
        <v>0</v>
      </c>
      <c r="H78" s="4">
        <v>0</v>
      </c>
      <c r="I78" s="4">
        <v>0</v>
      </c>
      <c r="K78" s="4">
        <v>0</v>
      </c>
      <c r="L78" s="4">
        <v>0</v>
      </c>
    </row>
    <row r="79" spans="1:14" ht="47.25" x14ac:dyDescent="0.25">
      <c r="A79" s="16" t="s">
        <v>70</v>
      </c>
      <c r="B79" s="17"/>
      <c r="C79" s="17"/>
      <c r="D79" s="18">
        <f t="shared" ref="D79:D100" si="2">E79+F79+G79+H79</f>
        <v>0</v>
      </c>
      <c r="E79" s="15">
        <v>0</v>
      </c>
      <c r="F79" s="4">
        <v>0</v>
      </c>
      <c r="G79" s="4">
        <v>0</v>
      </c>
      <c r="H79" s="4">
        <v>0</v>
      </c>
      <c r="I79" s="4">
        <v>0</v>
      </c>
      <c r="K79" s="4">
        <v>0</v>
      </c>
      <c r="L79" s="4">
        <v>0</v>
      </c>
    </row>
    <row r="80" spans="1:14" ht="12" customHeight="1" x14ac:dyDescent="0.25">
      <c r="A80" s="16"/>
      <c r="B80" s="17"/>
      <c r="C80" s="17"/>
      <c r="D80" s="18">
        <f t="shared" si="2"/>
        <v>0</v>
      </c>
      <c r="E80" s="15"/>
      <c r="F80" s="4">
        <v>0</v>
      </c>
      <c r="G80" s="4">
        <v>0</v>
      </c>
      <c r="H80" s="4">
        <v>0</v>
      </c>
      <c r="I80" s="4">
        <v>0</v>
      </c>
      <c r="K80" s="4">
        <v>0</v>
      </c>
      <c r="L80" s="4">
        <v>0</v>
      </c>
    </row>
    <row r="81" spans="1:14" ht="15.75" x14ac:dyDescent="0.25">
      <c r="A81" s="16"/>
      <c r="B81" s="17"/>
      <c r="C81" s="17"/>
      <c r="D81" s="18"/>
      <c r="E81" s="15"/>
      <c r="F81" s="4"/>
      <c r="G81" s="21"/>
      <c r="H81" s="4"/>
      <c r="I81" s="4"/>
      <c r="K81" s="4"/>
      <c r="L81" s="4"/>
    </row>
    <row r="82" spans="1:14" ht="15.75" x14ac:dyDescent="0.25">
      <c r="A82" s="16"/>
      <c r="B82" s="17"/>
      <c r="C82" s="17"/>
      <c r="D82" s="18">
        <f t="shared" si="2"/>
        <v>0</v>
      </c>
      <c r="E82" s="15"/>
      <c r="F82" s="4"/>
      <c r="G82" s="4"/>
      <c r="H82" s="4"/>
      <c r="I82" s="4"/>
      <c r="K82" s="4"/>
      <c r="L82" s="4"/>
    </row>
    <row r="83" spans="1:14" ht="15.75" x14ac:dyDescent="0.25">
      <c r="A83" s="16"/>
      <c r="B83" s="17"/>
      <c r="C83" s="17"/>
      <c r="D83" s="18">
        <f t="shared" si="2"/>
        <v>0</v>
      </c>
      <c r="E83" s="15"/>
      <c r="F83" s="4"/>
      <c r="G83" s="4"/>
      <c r="H83" s="4"/>
      <c r="I83" s="4"/>
      <c r="K83" s="4"/>
      <c r="L83" s="4"/>
    </row>
    <row r="84" spans="1:14" ht="15.75" x14ac:dyDescent="0.25">
      <c r="A84" s="16"/>
      <c r="B84" s="17"/>
      <c r="C84" s="17"/>
      <c r="D84" s="18">
        <f t="shared" si="2"/>
        <v>0</v>
      </c>
      <c r="E84" s="15"/>
      <c r="F84" s="4"/>
      <c r="G84" s="4"/>
      <c r="H84" s="4"/>
      <c r="I84" s="4"/>
      <c r="K84" s="4"/>
      <c r="L84" s="4"/>
    </row>
    <row r="85" spans="1:14" ht="15.75" x14ac:dyDescent="0.25">
      <c r="A85" s="16"/>
      <c r="B85" s="17"/>
      <c r="C85" s="17"/>
      <c r="D85" s="18">
        <f t="shared" si="2"/>
        <v>0</v>
      </c>
      <c r="E85" s="15"/>
      <c r="F85" s="4"/>
      <c r="G85" s="4"/>
      <c r="H85" s="4"/>
      <c r="I85" s="4"/>
      <c r="K85" s="4"/>
      <c r="L85" s="4"/>
    </row>
    <row r="86" spans="1:14" ht="15.75" x14ac:dyDescent="0.25">
      <c r="A86" s="16"/>
      <c r="B86" s="17"/>
      <c r="C86" s="17"/>
      <c r="D86" s="18">
        <f t="shared" si="2"/>
        <v>0</v>
      </c>
      <c r="E86" s="15"/>
      <c r="F86" s="4"/>
      <c r="G86" s="4"/>
      <c r="H86" s="4"/>
      <c r="I86" s="4"/>
      <c r="K86" s="4"/>
      <c r="L86" s="4"/>
    </row>
    <row r="87" spans="1:14" ht="47.25" x14ac:dyDescent="0.25">
      <c r="A87" s="16" t="s">
        <v>71</v>
      </c>
      <c r="B87" s="17"/>
      <c r="C87" s="17"/>
      <c r="D87" s="18">
        <f t="shared" si="2"/>
        <v>0</v>
      </c>
      <c r="E87" s="15">
        <v>0</v>
      </c>
      <c r="F87" s="4">
        <v>0</v>
      </c>
      <c r="G87" s="4">
        <v>0</v>
      </c>
      <c r="H87" s="4">
        <v>0</v>
      </c>
      <c r="I87" s="4">
        <v>0</v>
      </c>
      <c r="K87" s="4">
        <v>0</v>
      </c>
      <c r="L87" s="4">
        <v>0</v>
      </c>
    </row>
    <row r="88" spans="1:14" ht="63" x14ac:dyDescent="0.25">
      <c r="A88" s="16" t="s">
        <v>72</v>
      </c>
      <c r="B88" s="17"/>
      <c r="C88" s="17"/>
      <c r="D88" s="18">
        <f t="shared" si="2"/>
        <v>0</v>
      </c>
      <c r="E88" s="15">
        <v>0</v>
      </c>
      <c r="F88" s="4">
        <v>0</v>
      </c>
      <c r="G88" s="4">
        <v>0</v>
      </c>
      <c r="H88" s="4">
        <v>0</v>
      </c>
      <c r="I88" s="4">
        <v>0</v>
      </c>
      <c r="K88" s="4">
        <v>0</v>
      </c>
      <c r="L88" s="4">
        <v>0</v>
      </c>
    </row>
    <row r="89" spans="1:14" ht="15.75" x14ac:dyDescent="0.25">
      <c r="A89" s="22" t="s">
        <v>73</v>
      </c>
      <c r="B89" s="23">
        <f>B13+B19+B29+B60</f>
        <v>331473275</v>
      </c>
      <c r="C89" s="23">
        <f>C12</f>
        <v>6795390.8200000022</v>
      </c>
      <c r="D89" s="23">
        <f>E89+F89+G89+H89+I89+J89+K89+L89+M89+N89</f>
        <v>268070849.43000001</v>
      </c>
      <c r="E89" s="25">
        <f>E36+E30+E24+E20+E18+E15+E14</f>
        <v>21012872.579999998</v>
      </c>
      <c r="F89" s="24">
        <f t="shared" ref="F89:H89" si="3">F60+F29+F19+F13</f>
        <v>35176617.450000003</v>
      </c>
      <c r="G89" s="24">
        <f t="shared" si="3"/>
        <v>25536758.93</v>
      </c>
      <c r="H89" s="24">
        <f t="shared" si="3"/>
        <v>26864020.660000004</v>
      </c>
      <c r="I89" s="24">
        <f t="shared" ref="I89" si="4">I60+I29+I19+I13</f>
        <v>28088092.330000002</v>
      </c>
      <c r="J89" s="24">
        <f>+J29+J19+J13</f>
        <v>23161132.090000004</v>
      </c>
      <c r="K89" s="24">
        <f>+K29+K19+K13+K60</f>
        <v>29285642.150000002</v>
      </c>
      <c r="L89" s="24">
        <f>+L29+L19+L13+L60+L39</f>
        <v>28062430.650000002</v>
      </c>
      <c r="M89" s="24">
        <f>+M12</f>
        <v>23951374.140000001</v>
      </c>
      <c r="N89" s="24">
        <f>+N12</f>
        <v>26931908.449999999</v>
      </c>
    </row>
    <row r="90" spans="1:14" ht="31.5" x14ac:dyDescent="0.25">
      <c r="A90" s="9" t="s">
        <v>74</v>
      </c>
      <c r="B90" s="10"/>
      <c r="C90" s="10"/>
      <c r="D90" s="18">
        <f t="shared" si="2"/>
        <v>0</v>
      </c>
      <c r="E90" s="26"/>
      <c r="F90" s="4"/>
      <c r="G90" s="4"/>
      <c r="H90" s="4"/>
      <c r="I90" s="4"/>
    </row>
    <row r="91" spans="1:14" ht="31.5" x14ac:dyDescent="0.25">
      <c r="A91" s="12" t="s">
        <v>75</v>
      </c>
      <c r="B91" s="13"/>
      <c r="C91" s="13"/>
      <c r="D91" s="18">
        <f t="shared" si="2"/>
        <v>0</v>
      </c>
      <c r="E91" s="27">
        <v>0</v>
      </c>
      <c r="F91" s="4">
        <v>0</v>
      </c>
      <c r="G91" s="4">
        <v>0</v>
      </c>
      <c r="H91" s="4">
        <v>0</v>
      </c>
      <c r="I91" s="4">
        <v>0</v>
      </c>
    </row>
    <row r="92" spans="1:14" ht="47.25" x14ac:dyDescent="0.25">
      <c r="A92" s="16" t="s">
        <v>76</v>
      </c>
      <c r="B92" s="17"/>
      <c r="C92" s="17"/>
      <c r="D92" s="18">
        <f t="shared" si="2"/>
        <v>0</v>
      </c>
      <c r="E92" s="28">
        <v>0</v>
      </c>
      <c r="F92" s="4">
        <v>0</v>
      </c>
      <c r="G92" s="4">
        <v>0</v>
      </c>
      <c r="H92" s="4">
        <v>0</v>
      </c>
      <c r="I92" s="4">
        <v>0</v>
      </c>
    </row>
    <row r="93" spans="1:14" ht="47.25" x14ac:dyDescent="0.25">
      <c r="A93" s="16" t="s">
        <v>77</v>
      </c>
      <c r="B93" s="17"/>
      <c r="C93" s="17"/>
      <c r="D93" s="18">
        <f t="shared" si="2"/>
        <v>0</v>
      </c>
      <c r="E93" s="28">
        <v>0</v>
      </c>
      <c r="F93" s="4">
        <v>0</v>
      </c>
      <c r="G93" s="4">
        <v>0</v>
      </c>
      <c r="H93" s="4">
        <v>0</v>
      </c>
      <c r="I93" s="4">
        <v>0</v>
      </c>
    </row>
    <row r="94" spans="1:14" ht="31.5" x14ac:dyDescent="0.25">
      <c r="A94" s="12" t="s">
        <v>78</v>
      </c>
      <c r="B94" s="13"/>
      <c r="C94" s="13"/>
      <c r="D94" s="18">
        <f t="shared" si="2"/>
        <v>0</v>
      </c>
      <c r="E94" s="27">
        <v>0</v>
      </c>
      <c r="F94" s="4">
        <v>0</v>
      </c>
      <c r="G94" s="4">
        <v>0</v>
      </c>
      <c r="H94" s="4">
        <v>0</v>
      </c>
      <c r="I94" s="4">
        <v>0</v>
      </c>
    </row>
    <row r="95" spans="1:14" ht="31.5" x14ac:dyDescent="0.25">
      <c r="A95" s="16" t="s">
        <v>79</v>
      </c>
      <c r="B95" s="17"/>
      <c r="C95" s="17"/>
      <c r="D95" s="18">
        <f t="shared" si="2"/>
        <v>0</v>
      </c>
      <c r="E95" s="28">
        <v>0</v>
      </c>
      <c r="F95" s="4">
        <v>0</v>
      </c>
      <c r="G95" s="4">
        <v>0</v>
      </c>
      <c r="H95" s="4">
        <v>0</v>
      </c>
      <c r="I95" s="4">
        <v>0</v>
      </c>
    </row>
    <row r="96" spans="1:14" ht="47.25" x14ac:dyDescent="0.25">
      <c r="A96" s="16" t="s">
        <v>80</v>
      </c>
      <c r="B96" s="17"/>
      <c r="C96" s="17"/>
      <c r="D96" s="18">
        <f t="shared" si="2"/>
        <v>0</v>
      </c>
      <c r="E96" s="28">
        <v>0</v>
      </c>
      <c r="F96" s="4">
        <v>0</v>
      </c>
      <c r="G96" s="4">
        <v>0</v>
      </c>
      <c r="H96" s="4">
        <v>0</v>
      </c>
      <c r="I96" s="4">
        <v>0</v>
      </c>
    </row>
    <row r="97" spans="1:14" ht="31.5" x14ac:dyDescent="0.25">
      <c r="A97" s="12" t="s">
        <v>81</v>
      </c>
      <c r="B97" s="13"/>
      <c r="C97" s="13"/>
      <c r="D97" s="18">
        <f t="shared" si="2"/>
        <v>0</v>
      </c>
      <c r="E97" s="27">
        <v>0</v>
      </c>
      <c r="F97" s="4">
        <v>0</v>
      </c>
      <c r="G97" s="4">
        <v>0</v>
      </c>
      <c r="H97" s="4">
        <v>0</v>
      </c>
      <c r="I97" s="4">
        <v>0</v>
      </c>
    </row>
    <row r="98" spans="1:14" ht="47.25" x14ac:dyDescent="0.25">
      <c r="A98" s="16" t="s">
        <v>82</v>
      </c>
      <c r="B98" s="17"/>
      <c r="C98" s="17"/>
      <c r="D98" s="18">
        <f t="shared" si="2"/>
        <v>0</v>
      </c>
      <c r="E98" s="28">
        <v>0</v>
      </c>
      <c r="F98" s="29">
        <v>0</v>
      </c>
      <c r="G98" s="4">
        <v>0</v>
      </c>
      <c r="H98" s="4">
        <v>0</v>
      </c>
      <c r="I98" s="4">
        <v>0</v>
      </c>
    </row>
    <row r="99" spans="1:14" ht="31.5" x14ac:dyDescent="0.25">
      <c r="A99" s="22" t="s">
        <v>83</v>
      </c>
      <c r="B99" s="30"/>
      <c r="C99" s="30"/>
      <c r="D99" s="30">
        <f t="shared" si="2"/>
        <v>0</v>
      </c>
      <c r="E99" s="31">
        <v>0</v>
      </c>
      <c r="F99" s="32">
        <v>0</v>
      </c>
      <c r="G99" s="32">
        <v>0</v>
      </c>
      <c r="H99" s="32">
        <v>0</v>
      </c>
      <c r="I99" s="32">
        <v>0</v>
      </c>
      <c r="J99" s="32"/>
      <c r="K99" s="32"/>
      <c r="L99" s="32"/>
      <c r="M99" s="32"/>
      <c r="N99" s="32"/>
    </row>
    <row r="100" spans="1:14" ht="15.75" x14ac:dyDescent="0.25">
      <c r="A100" s="2"/>
      <c r="B100" s="4"/>
      <c r="C100" s="4"/>
      <c r="D100" s="18">
        <f t="shared" si="2"/>
        <v>0</v>
      </c>
      <c r="E100" s="2"/>
      <c r="F100" s="4"/>
      <c r="G100" s="4"/>
      <c r="H100" s="4"/>
      <c r="I100" s="4"/>
    </row>
    <row r="101" spans="1:14" ht="47.25" x14ac:dyDescent="0.25">
      <c r="A101" s="33" t="s">
        <v>22</v>
      </c>
      <c r="B101" s="35">
        <f>B12</f>
        <v>331473275</v>
      </c>
      <c r="C101" s="35">
        <f>C12</f>
        <v>6795390.8200000022</v>
      </c>
      <c r="D101" s="35">
        <f>E101+F101+G101+H101+I101+J101+K101+L101+M101+N101</f>
        <v>268070849.43000001</v>
      </c>
      <c r="E101" s="35">
        <f>+E89</f>
        <v>21012872.579999998</v>
      </c>
      <c r="F101" s="35">
        <f>F89</f>
        <v>35176617.450000003</v>
      </c>
      <c r="G101" s="35">
        <f t="shared" ref="G101:H101" si="5">G89</f>
        <v>25536758.93</v>
      </c>
      <c r="H101" s="35">
        <f t="shared" si="5"/>
        <v>26864020.660000004</v>
      </c>
      <c r="I101" s="35">
        <f t="shared" ref="I101" si="6">I89</f>
        <v>28088092.330000002</v>
      </c>
      <c r="J101" s="35">
        <f>+J29+J19+J13</f>
        <v>23161132.090000004</v>
      </c>
      <c r="K101" s="35">
        <f>+K29+K19+K13+K60</f>
        <v>29285642.150000002</v>
      </c>
      <c r="L101" s="35">
        <f>+L89</f>
        <v>28062430.650000002</v>
      </c>
      <c r="M101" s="35">
        <f>+M89</f>
        <v>23951374.140000001</v>
      </c>
      <c r="N101" s="35">
        <f>+N89</f>
        <v>26931908.449999999</v>
      </c>
    </row>
    <row r="102" spans="1:14" ht="15.75" x14ac:dyDescent="0.25">
      <c r="A102" s="2" t="s">
        <v>27</v>
      </c>
      <c r="B102" s="4"/>
      <c r="C102" s="4"/>
      <c r="D102" s="2"/>
      <c r="E102" s="2"/>
      <c r="F102" s="2"/>
      <c r="G102" s="2"/>
      <c r="H102" s="2"/>
    </row>
    <row r="103" spans="1:14" ht="15.75" x14ac:dyDescent="0.25">
      <c r="A103" s="2" t="s">
        <v>124</v>
      </c>
      <c r="B103" s="4"/>
      <c r="C103" s="4"/>
      <c r="D103" s="2"/>
      <c r="E103" s="2"/>
      <c r="F103" s="2"/>
      <c r="G103" s="2"/>
      <c r="H103" s="2"/>
    </row>
    <row r="104" spans="1:14" ht="15.75" x14ac:dyDescent="0.25">
      <c r="A104" s="2" t="s">
        <v>125</v>
      </c>
      <c r="B104" s="4"/>
      <c r="C104" s="4"/>
      <c r="D104" s="2"/>
      <c r="E104" s="2"/>
      <c r="F104" s="2"/>
      <c r="G104" s="2"/>
      <c r="H104" s="2"/>
    </row>
    <row r="105" spans="1:14" ht="15.75" x14ac:dyDescent="0.25">
      <c r="A105" s="2"/>
      <c r="B105" s="4"/>
      <c r="C105" s="4"/>
      <c r="D105" s="2"/>
      <c r="E105" s="2"/>
      <c r="F105" s="2"/>
      <c r="G105" s="2"/>
      <c r="H105" s="2"/>
    </row>
    <row r="106" spans="1:14" ht="15.75" x14ac:dyDescent="0.25">
      <c r="A106" s="42" t="s">
        <v>102</v>
      </c>
      <c r="B106" s="43"/>
      <c r="C106" s="43"/>
      <c r="D106" s="44"/>
      <c r="E106" s="43"/>
      <c r="F106" s="45"/>
      <c r="G106" s="2"/>
      <c r="H106" s="2"/>
    </row>
    <row r="107" spans="1:14" ht="15.75" x14ac:dyDescent="0.25">
      <c r="A107" s="46" t="s">
        <v>103</v>
      </c>
      <c r="B107" s="47"/>
      <c r="C107" s="47"/>
      <c r="D107" s="48"/>
      <c r="E107" s="47"/>
      <c r="F107" s="49"/>
      <c r="G107" s="2"/>
      <c r="H107" s="2"/>
    </row>
    <row r="108" spans="1:14" ht="15.75" x14ac:dyDescent="0.25">
      <c r="A108" s="46" t="s">
        <v>104</v>
      </c>
      <c r="B108" s="47"/>
      <c r="C108" s="47"/>
      <c r="D108" s="47"/>
      <c r="E108" s="47"/>
      <c r="F108" s="50"/>
      <c r="G108" s="49"/>
      <c r="H108" s="2"/>
    </row>
    <row r="109" spans="1:14" ht="15.75" x14ac:dyDescent="0.25">
      <c r="A109" s="51" t="s">
        <v>105</v>
      </c>
      <c r="B109"/>
      <c r="C109"/>
      <c r="F109" s="2"/>
      <c r="G109" s="52"/>
      <c r="H109" s="2"/>
    </row>
    <row r="110" spans="1:14" ht="15.75" x14ac:dyDescent="0.25">
      <c r="A110" s="53" t="s">
        <v>106</v>
      </c>
      <c r="B110" s="54"/>
      <c r="C110" s="54"/>
      <c r="D110" s="54"/>
      <c r="E110" s="54"/>
      <c r="F110" s="55"/>
      <c r="G110" s="56"/>
      <c r="H110" s="2"/>
    </row>
    <row r="111" spans="1:14" ht="15.75" x14ac:dyDescent="0.25">
      <c r="A111" s="2"/>
      <c r="B111" s="4"/>
      <c r="C111" s="4"/>
      <c r="D111" s="2"/>
      <c r="E111" s="2"/>
      <c r="F111" s="2"/>
      <c r="G111" s="2"/>
      <c r="H111" s="2"/>
    </row>
    <row r="112" spans="1:14" ht="15.75" x14ac:dyDescent="0.25">
      <c r="A112" s="2"/>
      <c r="B112" s="4"/>
      <c r="C112" s="4"/>
      <c r="D112" s="2"/>
      <c r="E112" s="2"/>
      <c r="F112" s="2"/>
      <c r="G112" s="2"/>
      <c r="H112" s="2"/>
    </row>
    <row r="113" spans="1:12" ht="15.75" x14ac:dyDescent="0.25">
      <c r="A113" s="67" t="s">
        <v>111</v>
      </c>
      <c r="B113" s="67"/>
      <c r="C113" s="67"/>
      <c r="D113" s="36"/>
      <c r="E113" s="67" t="s">
        <v>114</v>
      </c>
      <c r="F113" s="67"/>
      <c r="G113" s="67"/>
      <c r="H113" s="36"/>
      <c r="I113" s="68" t="s">
        <v>117</v>
      </c>
      <c r="J113" s="68"/>
      <c r="K113" s="68"/>
      <c r="L113" s="68"/>
    </row>
    <row r="114" spans="1:12" ht="15.75" x14ac:dyDescent="0.25">
      <c r="A114" s="65" t="s">
        <v>112</v>
      </c>
      <c r="B114" s="65"/>
      <c r="C114" s="65"/>
      <c r="D114" s="2"/>
      <c r="E114" s="65" t="s">
        <v>115</v>
      </c>
      <c r="F114" s="65"/>
      <c r="G114" s="65"/>
      <c r="H114" s="2"/>
      <c r="I114" s="66" t="s">
        <v>116</v>
      </c>
      <c r="J114" s="66"/>
      <c r="K114" s="66"/>
      <c r="L114" s="66"/>
    </row>
    <row r="115" spans="1:12" ht="15.75" x14ac:dyDescent="0.25">
      <c r="A115" s="65" t="s">
        <v>113</v>
      </c>
      <c r="B115" s="65"/>
      <c r="C115" s="65"/>
      <c r="D115" s="2"/>
      <c r="E115" s="65" t="s">
        <v>118</v>
      </c>
      <c r="F115" s="65"/>
      <c r="G115" s="65"/>
      <c r="H115" s="2"/>
      <c r="I115" s="66" t="s">
        <v>119</v>
      </c>
      <c r="J115" s="66"/>
      <c r="K115" s="66"/>
      <c r="L115" s="66"/>
    </row>
    <row r="116" spans="1:12" ht="15.75" x14ac:dyDescent="0.25">
      <c r="A116" s="2"/>
      <c r="B116" s="4"/>
      <c r="C116" s="4"/>
      <c r="D116" s="2"/>
      <c r="E116" s="2"/>
      <c r="F116" s="2"/>
      <c r="G116" s="2"/>
      <c r="H116" s="2"/>
    </row>
    <row r="117" spans="1:12" ht="15.75" hidden="1" x14ac:dyDescent="0.25">
      <c r="A117" s="36" t="s">
        <v>91</v>
      </c>
      <c r="B117" s="11"/>
      <c r="C117" s="11"/>
      <c r="D117" s="36"/>
      <c r="E117" s="2"/>
      <c r="F117" s="2"/>
      <c r="G117" s="2"/>
      <c r="H117" s="2"/>
    </row>
    <row r="118" spans="1:12" ht="15.75" hidden="1" x14ac:dyDescent="0.25">
      <c r="A118" s="2" t="s">
        <v>90</v>
      </c>
      <c r="B118" s="4"/>
      <c r="C118" s="4"/>
      <c r="D118" s="2"/>
      <c r="E118" s="2"/>
      <c r="F118" s="2"/>
      <c r="G118" s="2"/>
      <c r="H118" s="2"/>
    </row>
    <row r="119" spans="1:12" ht="15.75" hidden="1" x14ac:dyDescent="0.25">
      <c r="A119" s="2" t="s">
        <v>110</v>
      </c>
      <c r="B119" s="18"/>
      <c r="C119" s="18"/>
      <c r="D119" s="2"/>
      <c r="E119" s="2"/>
      <c r="F119" s="2"/>
      <c r="G119" s="2"/>
      <c r="H119" s="2"/>
    </row>
    <row r="120" spans="1:12" ht="15.75" x14ac:dyDescent="0.25">
      <c r="A120" s="2"/>
      <c r="B120" s="18"/>
      <c r="C120" s="18"/>
      <c r="D120" s="2"/>
      <c r="E120" s="2"/>
      <c r="F120" s="2"/>
      <c r="G120" s="2"/>
      <c r="H120" s="2"/>
    </row>
    <row r="121" spans="1:12" ht="15.75" x14ac:dyDescent="0.25">
      <c r="A121" s="2"/>
      <c r="B121" s="4"/>
      <c r="C121" s="4"/>
      <c r="D121" s="2"/>
      <c r="E121" s="2"/>
      <c r="F121" s="2"/>
      <c r="G121" s="37"/>
      <c r="H121" s="2"/>
    </row>
  </sheetData>
  <mergeCells count="13">
    <mergeCell ref="A6:L6"/>
    <mergeCell ref="A7:L7"/>
    <mergeCell ref="A8:L8"/>
    <mergeCell ref="A9:L9"/>
    <mergeCell ref="A113:C113"/>
    <mergeCell ref="E113:G113"/>
    <mergeCell ref="I113:L113"/>
    <mergeCell ref="A114:C114"/>
    <mergeCell ref="A115:C115"/>
    <mergeCell ref="E114:G114"/>
    <mergeCell ref="E115:G115"/>
    <mergeCell ref="I114:L114"/>
    <mergeCell ref="I115:L1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fitToHeight="0" orientation="landscape" r:id="rId1"/>
  <rowBreaks count="1" manualBreakCount="1">
    <brk id="8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EJEC. ABRIL. 2023 </vt:lpstr>
      <vt:lpstr>EJEC. SEPTIEMBRE. 2023</vt:lpstr>
      <vt:lpstr>Hoja1</vt:lpstr>
      <vt:lpstr>Gráfico1</vt:lpstr>
      <vt:lpstr>'EJEC. ABRIL. 2023 '!Área_de_impresión</vt:lpstr>
      <vt:lpstr>'EJEC. SEPTIEMBRE.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ENC. PRESUPUESTO</cp:lastModifiedBy>
  <cp:lastPrinted>2023-11-07T19:35:03Z</cp:lastPrinted>
  <dcterms:created xsi:type="dcterms:W3CDTF">2018-04-17T18:57:16Z</dcterms:created>
  <dcterms:modified xsi:type="dcterms:W3CDTF">2023-11-07T19:37:09Z</dcterms:modified>
</cp:coreProperties>
</file>