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19440" windowHeight="11655"/>
  </bookViews>
  <sheets>
    <sheet name="PRESUPUESTO APROB. 2022" sheetId="6" r:id="rId1"/>
    <sheet name="EJECUCION MENSUAL" sheetId="7" r:id="rId2"/>
    <sheet name="PRESUPUESTO ABROB.DE LEY" sheetId="8" r:id="rId3"/>
  </sheets>
  <definedNames>
    <definedName name="_xlnm.Print_Area" localSheetId="0">'PRESUPUESTO APROB. 2022'!$A$1:$K$110</definedName>
  </definedNames>
  <calcPr calcId="125725"/>
</workbook>
</file>

<file path=xl/calcChain.xml><?xml version="1.0" encoding="utf-8"?>
<calcChain xmlns="http://schemas.openxmlformats.org/spreadsheetml/2006/main">
  <c r="C19" i="8"/>
  <c r="C9" i="6" l="1"/>
  <c r="C8" s="1"/>
  <c r="C13" i="7"/>
  <c r="B13"/>
  <c r="B12" s="1"/>
  <c r="C42"/>
  <c r="B83"/>
  <c r="B23"/>
  <c r="B42"/>
  <c r="C83"/>
  <c r="C23"/>
  <c r="D14"/>
  <c r="D15"/>
  <c r="D16"/>
  <c r="D17"/>
  <c r="D18"/>
  <c r="D20"/>
  <c r="D21"/>
  <c r="D85"/>
  <c r="D86"/>
  <c r="D87"/>
  <c r="D88"/>
  <c r="D89"/>
  <c r="D90"/>
  <c r="D93"/>
  <c r="D94"/>
  <c r="D95"/>
  <c r="D96"/>
  <c r="D84"/>
  <c r="D59"/>
  <c r="D47"/>
  <c r="D44"/>
  <c r="D45"/>
  <c r="D46"/>
  <c r="D51"/>
  <c r="D52"/>
  <c r="D53"/>
  <c r="D54"/>
  <c r="D55"/>
  <c r="D56"/>
  <c r="D57"/>
  <c r="D58"/>
  <c r="D60"/>
  <c r="D61"/>
  <c r="D64"/>
  <c r="D67"/>
  <c r="D68"/>
  <c r="D71"/>
  <c r="D72"/>
  <c r="D73"/>
  <c r="D74"/>
  <c r="D77"/>
  <c r="D79"/>
  <c r="D43"/>
  <c r="D39"/>
  <c r="D34"/>
  <c r="D33"/>
  <c r="D25"/>
  <c r="D28"/>
  <c r="D29"/>
  <c r="D31"/>
  <c r="D32"/>
  <c r="D36"/>
  <c r="D38"/>
  <c r="D40"/>
  <c r="D24"/>
  <c r="C39" i="8"/>
  <c r="B39"/>
  <c r="B19"/>
  <c r="C9"/>
  <c r="B9"/>
  <c r="C80"/>
  <c r="B80"/>
  <c r="C79" i="6"/>
  <c r="E79"/>
  <c r="B79"/>
  <c r="D90"/>
  <c r="D89"/>
  <c r="D88"/>
  <c r="D87"/>
  <c r="D86"/>
  <c r="D85"/>
  <c r="D84"/>
  <c r="D83"/>
  <c r="D82"/>
  <c r="D81"/>
  <c r="D80"/>
  <c r="E38"/>
  <c r="C38"/>
  <c r="B38"/>
  <c r="D74"/>
  <c r="D72"/>
  <c r="D60"/>
  <c r="F60" s="1"/>
  <c r="D59"/>
  <c r="D55"/>
  <c r="F55" s="1"/>
  <c r="D43"/>
  <c r="F43" s="1"/>
  <c r="D77"/>
  <c r="D76"/>
  <c r="D75"/>
  <c r="D73"/>
  <c r="D71"/>
  <c r="D70"/>
  <c r="D69"/>
  <c r="D68"/>
  <c r="D67"/>
  <c r="D66"/>
  <c r="D65"/>
  <c r="D64"/>
  <c r="D63"/>
  <c r="D62"/>
  <c r="D61"/>
  <c r="D58"/>
  <c r="D57"/>
  <c r="D56"/>
  <c r="D54"/>
  <c r="D53"/>
  <c r="D52"/>
  <c r="D51"/>
  <c r="D50"/>
  <c r="D49"/>
  <c r="D48"/>
  <c r="D47"/>
  <c r="D46"/>
  <c r="D45"/>
  <c r="D44"/>
  <c r="D42"/>
  <c r="D41"/>
  <c r="D40"/>
  <c r="B19"/>
  <c r="D35"/>
  <c r="F35" s="1"/>
  <c r="E19"/>
  <c r="C19"/>
  <c r="D28"/>
  <c r="F28" s="1"/>
  <c r="D27"/>
  <c r="F27" s="1"/>
  <c r="D26"/>
  <c r="F26" s="1"/>
  <c r="D36"/>
  <c r="F36" s="1"/>
  <c r="D34"/>
  <c r="D33"/>
  <c r="D32"/>
  <c r="D31"/>
  <c r="D30"/>
  <c r="D29"/>
  <c r="D25"/>
  <c r="D24"/>
  <c r="E9"/>
  <c r="E8" s="1"/>
  <c r="D9"/>
  <c r="B9"/>
  <c r="B8" s="1"/>
  <c r="F14"/>
  <c r="F10"/>
  <c r="D13" i="7" l="1"/>
  <c r="D42"/>
  <c r="D83"/>
  <c r="D23"/>
  <c r="C12"/>
  <c r="D79" i="6"/>
  <c r="C8" i="8"/>
  <c r="B8"/>
  <c r="D38" i="6"/>
  <c r="D19"/>
  <c r="D8" s="1"/>
  <c r="C95" i="8"/>
  <c r="D12" i="7" l="1"/>
  <c r="F63" i="6"/>
  <c r="F34"/>
  <c r="F30"/>
  <c r="F17"/>
  <c r="F88" l="1"/>
  <c r="F54"/>
  <c r="F49" l="1"/>
  <c r="F42"/>
  <c r="F90"/>
  <c r="F86"/>
  <c r="F85"/>
  <c r="F81"/>
  <c r="F82"/>
  <c r="F75"/>
  <c r="F70"/>
  <c r="F69"/>
  <c r="F68"/>
  <c r="F57"/>
  <c r="F56"/>
  <c r="F51"/>
  <c r="F41"/>
  <c r="F32"/>
  <c r="F29"/>
  <c r="F24"/>
  <c r="F12"/>
  <c r="F13"/>
  <c r="F11"/>
  <c r="F15"/>
  <c r="F16"/>
  <c r="F20"/>
  <c r="F21"/>
  <c r="F25"/>
  <c r="F39"/>
  <c r="F40"/>
  <c r="F47"/>
  <c r="F48"/>
  <c r="F50"/>
  <c r="F52"/>
  <c r="F53"/>
  <c r="F64"/>
  <c r="F66"/>
  <c r="F67"/>
  <c r="F73"/>
  <c r="F80"/>
  <c r="F84"/>
  <c r="F83"/>
  <c r="F89"/>
  <c r="F79" l="1"/>
  <c r="F38"/>
  <c r="F19"/>
  <c r="F9"/>
  <c r="F8" s="1"/>
</calcChain>
</file>

<file path=xl/sharedStrings.xml><?xml version="1.0" encoding="utf-8"?>
<sst xmlns="http://schemas.openxmlformats.org/spreadsheetml/2006/main" count="300" uniqueCount="123">
  <si>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</si>
  <si>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</si>
  <si>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</si>
  <si>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</si>
  <si>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</si>
  <si>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</si>
  <si>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</si>
  <si>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</si>
  <si>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</si>
  <si>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</si>
  <si>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</si>
  <si>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</si>
  <si>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</si>
  <si>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</si>
  <si>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</si>
  <si>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</si>
  <si>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</si>
  <si>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</si>
  <si>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</si>
  <si>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</si>
  <si>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</si>
  <si>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</si>
  <si>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</si>
  <si>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</si>
  <si>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</si>
  <si>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</si>
  <si>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</si>
  <si>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</si>
  <si>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</si>
  <si>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</si>
  <si>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</si>
  <si>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</si>
  <si>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</si>
  <si>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</si>
  <si>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2.3.6.4.04- PIEDRA, ARCILLA Y ARENA.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</si>
  <si>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</si>
  <si>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</si>
  <si>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</si>
  <si>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</si>
  <si>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</si>
  <si>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</si>
  <si>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</si>
  <si>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</si>
  <si>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</si>
  <si>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</si>
  <si>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</si>
  <si>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</si>
  <si>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</si>
  <si>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</si>
  <si>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</si>
  <si>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</si>
  <si>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</si>
  <si>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</si>
  <si>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</si>
  <si>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</si>
  <si>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</si>
  <si>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</si>
  <si>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</si>
  <si>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</si>
  <si>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</si>
  <si>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</si>
  <si>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</si>
  <si>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</si>
  <si>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</si>
  <si>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</si>
  <si>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</si>
  <si>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2.6.1.9.01- OTROS MOBILIARIOS Y EQUIPOS NO IDENTIFICADOS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</si>
  <si>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</si>
  <si>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</si>
  <si>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</si>
  <si>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</si>
  <si>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</si>
  <si>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</si>
  <si>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</si>
  <si>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</si>
  <si>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</si>
  <si>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</si>
  <si>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 xml:space="preserve">          Coronel Cont. ERD.                             Segundo Tte. Cont. ERD.                                       Tte. Coronel Cont, ERD.</t>
  </si>
  <si>
    <t>Licda. PAULA CORPORAN MEDINA,           Licda. MAURA L. BIDO SUERO,                           Licdo. RAFAEL UBRI MONTERO,</t>
  </si>
  <si>
    <t>Nota: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</si>
  <si>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</si>
  <si>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</si>
  <si>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</si>
  <si>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</si>
  <si>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</si>
  <si>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</si>
  <si>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</si>
  <si>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</si>
  <si>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</si>
  <si>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2.2.7.2.05- MANTENIMIENTO Y REPARACION DE EQUIPOS DE COMUNICACIÓN</t>
  </si>
  <si>
    <t>2.2.8.7.06- OTROS SERVICIOS PROFESIONALES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</si>
  <si>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</si>
  <si>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</si>
  <si>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</si>
  <si>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</si>
  <si>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t xml:space="preserve">2.2.7.2.06- MANT. Y REP. DE EQUIPOS DE TRANSPORTE, TRACCION Y ELEVACION </t>
  </si>
  <si>
    <t>2.6.5.5.01- EQUIPOS DE COMUNICACION, TELECOMUNICACIONES Y SEÑALIZACION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</si>
  <si>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</si>
  <si>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</si>
  <si>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Presupuesto de Gastos 2023 ENERO</t>
  </si>
  <si>
    <t>En RD$336,473,275.00</t>
  </si>
  <si>
    <t>2.1.2.2.05- COMPENSACION SERVICIOS DE SEGURIDAD</t>
  </si>
  <si>
    <t>2.2.7.1.01- REPARACION Y MANTENIMIENTOS MENORES EN EDIFICACIONES</t>
  </si>
  <si>
    <t>2.2.7.1.06- MANTENIMIENTO Y REPARACION DE INSTALACIONES ELECTRICAS</t>
  </si>
  <si>
    <t>2.2.7.1.07- MANTENIMIENTO Y REPARACION, SERVICIOS DE PINTURA Y SUS DERIVADOS</t>
  </si>
  <si>
    <t>2.2.9.1.01- OTRAS CONTRATACIONES DE SERVICIOS</t>
  </si>
  <si>
    <t>2.3.2.1.01- HILADOS, FIBRAS, TELAS Y UTILES DE COSTURA</t>
  </si>
  <si>
    <t>2.3.6.1.04- PRODUCTOS DE YESO</t>
  </si>
  <si>
    <t>2.3.6.3.04- HERRAMIENTAS MENORES</t>
  </si>
  <si>
    <t>2.3.6.3.06- PRODUCTOS METALICOS</t>
  </si>
  <si>
    <t>2.3.6.4.04- PIEDRAS, ARCILLAS Y ARENA</t>
  </si>
  <si>
    <t>2.3.9.7.01- PRODUCTOS Y UTILES VETERINARIOS</t>
  </si>
  <si>
    <t>2.3.9.8.02- ACCESORIOS</t>
  </si>
  <si>
    <t xml:space="preserve">Presupuesto aprobado 2023 </t>
  </si>
  <si>
    <t>EJECUCION MENSUAL AL 31 DE ENERO 2023</t>
  </si>
  <si>
    <t>2.2.7.1.01- REPARACIONES Y MANTENIMIENTOS MENORES EN EDIFICACIONES</t>
  </si>
  <si>
    <t>2.2.7.1.07- MANTENIMIENTO, REPARACION, SERVICIOS DE PINTURA Y SUS DERIVADOS</t>
  </si>
  <si>
    <t>2.3.9.7.01- PRODUCTOS Y UTILESW VETERINARIOS</t>
  </si>
  <si>
    <t xml:space="preserve">2.2.7.1.07- MANT. Y REP. SERVICIOS DE PINTURAS Y </t>
  </si>
  <si>
    <t>2.2.7.2.06- MANTENIMIENTO Y REPARACION DE EQUIPOS DE TRANSPORTE, TRACCION Y ELEVACION</t>
  </si>
  <si>
    <t xml:space="preserve">          Aprobado por :                                              Preparado por :                                                      Revisado por :</t>
  </si>
  <si>
    <t>Sub-Directora Financiera del CESMET.    Encargada de Presupuesto del CESMET.           Auditor Interno del CESMET.</t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</si>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</sst>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43" fontId="4" fillId="0" borderId="0" xfId="1" applyFont="1" applyBorder="1" applyAlignment="1">
      <alignment vertical="center" wrapText="1"/>
    </xf>
    <xf numFmtId="43" fontId="4" fillId="0" borderId="0" xfId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43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3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0" xfId="0" applyFont="1" applyFill="1" applyAlignment="1">
      <alignment horizontal="center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1" fillId="4" borderId="0" xfId="1" applyFont="1" applyFill="1"/>
    <xf numFmtId="0" fontId="1" fillId="0" borderId="0" xfId="0" applyFont="1" applyAlignment="1">
      <alignment horizontal="right"/>
    </xf>
    <xf numFmtId="43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43" fontId="1" fillId="0" borderId="0" xfId="0" applyNumberFormat="1" applyFont="1"/>
    <xf numFmtId="43" fontId="8" fillId="0" borderId="0" xfId="1" applyFont="1" applyBorder="1" applyAlignment="1">
      <alignment horizontal="left" vertical="center" wrapText="1" indent="2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2"/>
    </xf>
    <xf numFmtId="43" fontId="4" fillId="5" borderId="0" xfId="1" applyFont="1" applyFill="1" applyBorder="1"/>
    <xf numFmtId="43" fontId="4" fillId="5" borderId="0" xfId="1" applyFont="1" applyFill="1" applyBorder="1" applyAlignment="1">
      <alignment vertical="center" wrapText="1"/>
    </xf>
    <xf numFmtId="43" fontId="4" fillId="0" borderId="0" xfId="1" applyFont="1" applyFill="1" applyBorder="1"/>
    <xf numFmtId="43" fontId="0" fillId="0" borderId="0" xfId="0" applyNumberFormat="1" applyBorder="1"/>
    <xf numFmtId="43" fontId="0" fillId="5" borderId="0" xfId="0" applyNumberFormat="1" applyFill="1" applyBorder="1"/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43" fontId="1" fillId="0" borderId="1" xfId="1" applyFont="1" applyBorder="1"/>
    <xf numFmtId="0" fontId="0" fillId="0" borderId="1" xfId="0" applyBorder="1"/>
    <xf numFmtId="43" fontId="0" fillId="0" borderId="1" xfId="1" applyFont="1" applyBorder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 wrapText="1"/>
    </xf>
    <xf numFmtId="0" fontId="11" fillId="0" borderId="0" xfId="0" applyFont="1" applyAlignment="1"/>
    <xf numFmtId="0" fontId="1" fillId="6" borderId="1" xfId="0" applyFont="1" applyFill="1" applyBorder="1"/>
    <xf numFmtId="43" fontId="1" fillId="6" borderId="1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43" fontId="13" fillId="0" borderId="0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 indent="2"/>
    </xf>
    <xf numFmtId="43" fontId="13" fillId="0" borderId="0" xfId="1" applyFont="1" applyBorder="1"/>
    <xf numFmtId="43" fontId="13" fillId="0" borderId="0" xfId="0" applyNumberFormat="1" applyFont="1"/>
    <xf numFmtId="0" fontId="13" fillId="0" borderId="0" xfId="0" applyFont="1"/>
    <xf numFmtId="43" fontId="13" fillId="0" borderId="0" xfId="1" applyFont="1"/>
    <xf numFmtId="0" fontId="0" fillId="0" borderId="0" xfId="0" applyFont="1" applyBorder="1" applyAlignment="1">
      <alignment horizontal="left" vertical="center" wrapText="1" indent="2"/>
    </xf>
    <xf numFmtId="43" fontId="0" fillId="0" borderId="0" xfId="1" applyFont="1" applyBorder="1"/>
    <xf numFmtId="43" fontId="0" fillId="0" borderId="0" xfId="1" applyFont="1" applyBorder="1" applyAlignment="1">
      <alignment vertical="center" wrapText="1"/>
    </xf>
    <xf numFmtId="43" fontId="0" fillId="0" borderId="0" xfId="0" applyNumberFormat="1" applyFont="1"/>
    <xf numFmtId="0" fontId="0" fillId="0" borderId="0" xfId="0" applyFont="1"/>
    <xf numFmtId="0" fontId="13" fillId="0" borderId="0" xfId="0" applyFont="1" applyFill="1" applyBorder="1" applyAlignment="1">
      <alignment horizontal="left" vertical="center" wrapText="1" indent="2"/>
    </xf>
    <xf numFmtId="0" fontId="13" fillId="0" borderId="0" xfId="0" applyFont="1" applyAlignment="1">
      <alignment wrapText="1"/>
    </xf>
    <xf numFmtId="0" fontId="0" fillId="0" borderId="1" xfId="0" applyBorder="1" applyAlignment="1">
      <alignment wrapText="1"/>
    </xf>
    <xf numFmtId="43" fontId="3" fillId="0" borderId="1" xfId="1" applyFont="1" applyBorder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171449</xdr:rowOff>
    </xdr:from>
    <xdr:to>
      <xdr:col>4</xdr:col>
      <xdr:colOff>1292224</xdr:colOff>
      <xdr:row>6</xdr:row>
      <xdr:rowOff>9525</xdr:rowOff>
    </xdr:to>
    <xdr:pic>
      <xdr:nvPicPr>
        <xdr:cNvPr id="2" name="1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219950" y="361949"/>
          <a:ext cx="1171574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3"/>
  <sheetViews>
    <sheetView tabSelected="1" topLeftCell="A91" zoomScaleNormal="100" workbookViewId="0">
      <selection activeCell="E111" sqref="E111"/>
    </sheetView>
  </sheetViews>
  <sheetFormatPr baseColWidth="10" defaultRowHeight="15"/>
  <cols>
    <col min="1" max="1" width="57.85546875" customWidth="1"/>
    <col min="2" max="2" width="20" customWidth="1"/>
    <col min="3" max="3" width="20.7109375" customWidth="1"/>
    <col min="4" max="4" width="20.85546875" bestFit="1" customWidth="1"/>
    <col min="5" max="6" width="20.28515625" customWidth="1"/>
    <col min="7" max="8" width="15.140625" bestFit="1" customWidth="1"/>
  </cols>
  <sheetData>
    <row r="2" spans="1:8" ht="15.75">
      <c r="A2" s="78" t="s">
        <v>7</v>
      </c>
      <c r="B2" s="78"/>
      <c r="C2" s="78"/>
      <c r="D2" s="78"/>
      <c r="E2" s="78"/>
    </row>
    <row r="3" spans="1:8">
      <c r="A3" s="79" t="s">
        <v>8</v>
      </c>
      <c r="B3" s="79"/>
      <c r="C3" s="79"/>
      <c r="D3" s="79"/>
      <c r="E3" s="79"/>
    </row>
    <row r="4" spans="1:8">
      <c r="A4" s="79" t="s">
        <v>99</v>
      </c>
      <c r="B4" s="79"/>
      <c r="C4" s="79"/>
      <c r="D4" s="79"/>
      <c r="E4" s="79"/>
    </row>
    <row r="5" spans="1:8">
      <c r="A5" s="80" t="s">
        <v>100</v>
      </c>
      <c r="B5" s="80"/>
      <c r="C5" s="80"/>
      <c r="D5" s="80"/>
      <c r="E5" s="80"/>
    </row>
    <row r="7" spans="1:8" ht="47.25" customHeight="1">
      <c r="A7" s="1" t="s">
        <v>0</v>
      </c>
      <c r="B7" s="1" t="s">
        <v>6</v>
      </c>
      <c r="C7" s="1" t="s">
        <v>48</v>
      </c>
      <c r="D7" s="1" t="s">
        <v>51</v>
      </c>
      <c r="E7" s="17" t="s">
        <v>52</v>
      </c>
      <c r="F7" s="17" t="s">
        <v>83</v>
      </c>
    </row>
    <row r="8" spans="1:8" ht="32.25" customHeight="1">
      <c r="A8" s="8" t="s">
        <v>1</v>
      </c>
      <c r="B8" s="9">
        <f>+B9+B19+B38+B79</f>
        <v>331473275</v>
      </c>
      <c r="C8" s="9">
        <f>+C9+C19+C38+C79</f>
        <v>5000000</v>
      </c>
      <c r="D8" s="9">
        <f>+D9+D19+D38+D79</f>
        <v>336473275</v>
      </c>
      <c r="E8" s="42">
        <f>+E9+E38</f>
        <v>21012872.580000002</v>
      </c>
      <c r="F8" s="43">
        <f>+F9+F19+F38+F79</f>
        <v>300524621.16000003</v>
      </c>
      <c r="H8" s="20"/>
    </row>
    <row r="9" spans="1:8">
      <c r="A9" s="10" t="s">
        <v>2</v>
      </c>
      <c r="B9" s="2">
        <f>B10+B11+B12+B13+B15+B16+B17</f>
        <v>233335369</v>
      </c>
      <c r="C9" s="2">
        <f>+C10+C13+C14+C15</f>
        <v>0</v>
      </c>
      <c r="D9" s="2">
        <f>D10+D11+D12+D13+D15+D16+D17+D14</f>
        <v>233335369</v>
      </c>
      <c r="E9" s="19">
        <f>E10+E11+E12+E13+E15+E16+E17+E14</f>
        <v>17910872.580000002</v>
      </c>
      <c r="F9" s="26">
        <f>F10+F11+F12+F13+F15+F16+F17+F14</f>
        <v>215424496.42000002</v>
      </c>
      <c r="G9" s="20"/>
    </row>
    <row r="10" spans="1:8">
      <c r="A10" s="3" t="s">
        <v>10</v>
      </c>
      <c r="B10" s="5">
        <v>138499286</v>
      </c>
      <c r="C10" s="5">
        <v>7328325</v>
      </c>
      <c r="D10" s="5">
        <v>145827611</v>
      </c>
      <c r="E10" s="5">
        <v>12101300.699999999</v>
      </c>
      <c r="F10" s="20">
        <f>D10-E10</f>
        <v>133726310.3</v>
      </c>
    </row>
    <row r="11" spans="1:8" ht="30">
      <c r="A11" s="3" t="s">
        <v>11</v>
      </c>
      <c r="B11" s="5">
        <v>10800000</v>
      </c>
      <c r="C11" s="5">
        <v>0</v>
      </c>
      <c r="D11" s="5">
        <v>10800000</v>
      </c>
      <c r="E11" s="18">
        <v>900000</v>
      </c>
      <c r="F11" s="20">
        <f t="shared" ref="F11:F66" si="0">D11-E11</f>
        <v>9900000</v>
      </c>
    </row>
    <row r="12" spans="1:8">
      <c r="A12" s="3" t="s">
        <v>53</v>
      </c>
      <c r="B12" s="5">
        <v>53562312</v>
      </c>
      <c r="C12" s="5">
        <v>0</v>
      </c>
      <c r="D12" s="5">
        <v>53562312</v>
      </c>
      <c r="E12" s="18">
        <v>4533726</v>
      </c>
      <c r="F12" s="20">
        <f>D12-E12</f>
        <v>49028586</v>
      </c>
    </row>
    <row r="13" spans="1:8">
      <c r="A13" s="3" t="s">
        <v>12</v>
      </c>
      <c r="B13" s="5">
        <v>16005132</v>
      </c>
      <c r="C13" s="5">
        <v>300000</v>
      </c>
      <c r="D13" s="5">
        <v>16305132</v>
      </c>
      <c r="E13" s="5">
        <v>0</v>
      </c>
      <c r="F13" s="20">
        <f t="shared" si="0"/>
        <v>16305132</v>
      </c>
      <c r="G13" s="18"/>
    </row>
    <row r="14" spans="1:8">
      <c r="A14" s="3" t="s">
        <v>101</v>
      </c>
      <c r="B14" s="5">
        <v>0</v>
      </c>
      <c r="C14" s="5">
        <v>2400000</v>
      </c>
      <c r="D14" s="5">
        <v>2400000</v>
      </c>
      <c r="E14" s="5">
        <v>0</v>
      </c>
      <c r="F14" s="20">
        <f t="shared" ref="F14" si="1">D14-E14</f>
        <v>2400000</v>
      </c>
      <c r="G14" s="18"/>
    </row>
    <row r="15" spans="1:8" ht="30">
      <c r="A15" s="3" t="s">
        <v>13</v>
      </c>
      <c r="B15" s="5">
        <v>10028325</v>
      </c>
      <c r="C15" s="5">
        <v>-10028325</v>
      </c>
      <c r="D15" s="5">
        <v>0</v>
      </c>
      <c r="E15" s="5">
        <v>0</v>
      </c>
      <c r="F15" s="20">
        <f t="shared" si="0"/>
        <v>0</v>
      </c>
    </row>
    <row r="16" spans="1:8">
      <c r="A16" s="3" t="s">
        <v>14</v>
      </c>
      <c r="B16" s="5">
        <v>3797567</v>
      </c>
      <c r="C16" s="5">
        <v>0</v>
      </c>
      <c r="D16" s="5">
        <v>3797567</v>
      </c>
      <c r="E16" s="5">
        <v>321441.17</v>
      </c>
      <c r="F16" s="20">
        <f t="shared" si="0"/>
        <v>3476125.83</v>
      </c>
    </row>
    <row r="17" spans="1:6" ht="30">
      <c r="A17" s="3" t="s">
        <v>87</v>
      </c>
      <c r="B17" s="5">
        <v>642747</v>
      </c>
      <c r="C17" s="5">
        <v>0</v>
      </c>
      <c r="D17" s="5">
        <v>642747</v>
      </c>
      <c r="E17" s="5">
        <v>54404.71</v>
      </c>
      <c r="F17" s="20">
        <f t="shared" si="0"/>
        <v>588342.29</v>
      </c>
    </row>
    <row r="18" spans="1:6">
      <c r="A18" s="3"/>
      <c r="B18" s="5"/>
      <c r="C18" s="5"/>
      <c r="D18" s="5"/>
      <c r="E18" s="5"/>
      <c r="F18" s="20"/>
    </row>
    <row r="19" spans="1:6">
      <c r="A19" s="11" t="s">
        <v>3</v>
      </c>
      <c r="B19" s="12">
        <f>B20+B21+B22+B23+B24+B25+B29+B31+B32+B33+B36+B30+B34+B26+B27+B28+B35</f>
        <v>12945000</v>
      </c>
      <c r="C19" s="12">
        <f>C20+C21+C22+C23+C24+C25+C29+C31+C32+C33+C36+C30+C34+C26+C27</f>
        <v>9400000</v>
      </c>
      <c r="D19" s="12">
        <f>D20+D21+D22+D23+D24+D25+D29+D31+D32+D33+D36+D30+D34+D26+D27+D28+D35</f>
        <v>22345000</v>
      </c>
      <c r="E19" s="19">
        <f>E20+E21+E22+E23+E24+E25+E29+E31+E33+E32+E36+E30+E34</f>
        <v>0</v>
      </c>
      <c r="F19" s="26">
        <f>F20+F21+F22+F23+F24+F25+F29+F31+F32+F33+F36+F30+F34+F26+F27+F28+F35</f>
        <v>16398283.800000001</v>
      </c>
    </row>
    <row r="20" spans="1:6">
      <c r="A20" s="13" t="s">
        <v>15</v>
      </c>
      <c r="B20" s="5">
        <v>8400000</v>
      </c>
      <c r="C20" s="5">
        <v>0</v>
      </c>
      <c r="D20" s="5">
        <v>8400000</v>
      </c>
      <c r="E20" s="5">
        <v>0</v>
      </c>
      <c r="F20" s="20">
        <f t="shared" si="0"/>
        <v>8400000</v>
      </c>
    </row>
    <row r="21" spans="1:6">
      <c r="A21" s="3" t="s">
        <v>16</v>
      </c>
      <c r="B21" s="5">
        <v>175000</v>
      </c>
      <c r="C21" s="5">
        <v>0</v>
      </c>
      <c r="D21" s="4">
        <v>175000</v>
      </c>
      <c r="E21" s="4">
        <v>0</v>
      </c>
      <c r="F21" s="20">
        <f t="shared" si="0"/>
        <v>175000</v>
      </c>
    </row>
    <row r="22" spans="1:6">
      <c r="A22" s="3" t="s">
        <v>54</v>
      </c>
      <c r="B22" s="5">
        <v>250000</v>
      </c>
      <c r="C22" s="5">
        <v>0</v>
      </c>
      <c r="D22" s="4">
        <v>250000</v>
      </c>
      <c r="E22" s="62">
        <v>0</v>
      </c>
      <c r="F22" s="20">
        <v>203283.8</v>
      </c>
    </row>
    <row r="23" spans="1:6">
      <c r="A23" s="3" t="s">
        <v>17</v>
      </c>
      <c r="B23" s="5">
        <v>480000</v>
      </c>
      <c r="C23" s="5">
        <v>0</v>
      </c>
      <c r="D23" s="4">
        <v>480000</v>
      </c>
      <c r="E23" s="4">
        <v>0</v>
      </c>
      <c r="F23" s="20">
        <v>0</v>
      </c>
    </row>
    <row r="24" spans="1:6">
      <c r="A24" s="3" t="s">
        <v>55</v>
      </c>
      <c r="B24" s="5">
        <v>100000</v>
      </c>
      <c r="C24" s="5">
        <v>0</v>
      </c>
      <c r="D24" s="4">
        <f>+B24+C24</f>
        <v>100000</v>
      </c>
      <c r="E24" s="4">
        <v>0</v>
      </c>
      <c r="F24" s="20">
        <f t="shared" si="0"/>
        <v>100000</v>
      </c>
    </row>
    <row r="25" spans="1:6">
      <c r="A25" s="3" t="s">
        <v>18</v>
      </c>
      <c r="B25" s="5">
        <v>150000</v>
      </c>
      <c r="C25" s="5">
        <v>0</v>
      </c>
      <c r="D25" s="4">
        <f t="shared" ref="D25:D36" si="2">+B25+C25</f>
        <v>150000</v>
      </c>
      <c r="E25" s="4">
        <v>0</v>
      </c>
      <c r="F25" s="20">
        <f t="shared" si="0"/>
        <v>150000</v>
      </c>
    </row>
    <row r="26" spans="1:6" ht="30">
      <c r="A26" s="3" t="s">
        <v>102</v>
      </c>
      <c r="B26" s="5">
        <v>1000000</v>
      </c>
      <c r="C26" s="5">
        <v>0</v>
      </c>
      <c r="D26" s="4">
        <f t="shared" ref="D26" si="3">+B26+C26</f>
        <v>1000000</v>
      </c>
      <c r="E26" s="4">
        <v>0</v>
      </c>
      <c r="F26" s="20">
        <f t="shared" ref="F26" si="4">D26-E26</f>
        <v>1000000</v>
      </c>
    </row>
    <row r="27" spans="1:6" ht="30">
      <c r="A27" s="3" t="s">
        <v>103</v>
      </c>
      <c r="B27" s="5">
        <v>0</v>
      </c>
      <c r="C27" s="5">
        <v>4500000</v>
      </c>
      <c r="D27" s="4">
        <f t="shared" ref="D27" si="5">+B27+C27</f>
        <v>4500000</v>
      </c>
      <c r="E27" s="4">
        <v>0</v>
      </c>
      <c r="F27" s="20">
        <f t="shared" ref="F27" si="6">D27-E27</f>
        <v>4500000</v>
      </c>
    </row>
    <row r="28" spans="1:6" ht="30">
      <c r="A28" s="3" t="s">
        <v>104</v>
      </c>
      <c r="B28" s="5">
        <v>500000</v>
      </c>
      <c r="C28" s="5">
        <v>0</v>
      </c>
      <c r="D28" s="4">
        <f t="shared" ref="D28" si="7">+B28+C28</f>
        <v>500000</v>
      </c>
      <c r="E28" s="4">
        <v>0</v>
      </c>
      <c r="F28" s="20">
        <f t="shared" ref="F28" si="8">D28-E28</f>
        <v>500000</v>
      </c>
    </row>
    <row r="29" spans="1:6" ht="30">
      <c r="A29" s="3" t="s">
        <v>88</v>
      </c>
      <c r="B29" s="5">
        <v>120000</v>
      </c>
      <c r="C29" s="5">
        <v>0</v>
      </c>
      <c r="D29" s="4">
        <f t="shared" si="2"/>
        <v>120000</v>
      </c>
      <c r="E29" s="4">
        <v>0</v>
      </c>
      <c r="F29" s="20">
        <f t="shared" si="0"/>
        <v>120000</v>
      </c>
    </row>
    <row r="30" spans="1:6" ht="30">
      <c r="A30" s="3" t="s">
        <v>19</v>
      </c>
      <c r="B30" s="39">
        <v>300000</v>
      </c>
      <c r="C30" s="39">
        <v>0</v>
      </c>
      <c r="D30" s="4">
        <f t="shared" si="2"/>
        <v>300000</v>
      </c>
      <c r="E30" s="23">
        <v>0</v>
      </c>
      <c r="F30" s="20">
        <f>D30-E30</f>
        <v>300000</v>
      </c>
    </row>
    <row r="31" spans="1:6">
      <c r="A31" s="3" t="s">
        <v>56</v>
      </c>
      <c r="B31" s="5">
        <v>420000</v>
      </c>
      <c r="C31" s="5">
        <v>0</v>
      </c>
      <c r="D31" s="4">
        <f t="shared" si="2"/>
        <v>420000</v>
      </c>
      <c r="E31" s="4">
        <v>0</v>
      </c>
      <c r="F31" s="20">
        <v>0</v>
      </c>
    </row>
    <row r="32" spans="1:6">
      <c r="A32" s="24" t="s">
        <v>57</v>
      </c>
      <c r="B32" s="5">
        <v>150000</v>
      </c>
      <c r="C32" s="5">
        <v>0</v>
      </c>
      <c r="D32" s="4">
        <f t="shared" si="2"/>
        <v>150000</v>
      </c>
      <c r="E32" s="4">
        <v>0</v>
      </c>
      <c r="F32" s="20">
        <f t="shared" si="0"/>
        <v>150000</v>
      </c>
    </row>
    <row r="33" spans="1:7">
      <c r="A33" s="3" t="s">
        <v>20</v>
      </c>
      <c r="B33" s="5">
        <v>100000</v>
      </c>
      <c r="C33" s="5">
        <v>4900000</v>
      </c>
      <c r="D33" s="4">
        <f t="shared" si="2"/>
        <v>5000000</v>
      </c>
      <c r="E33" s="4">
        <v>0</v>
      </c>
      <c r="F33" s="20">
        <v>0</v>
      </c>
    </row>
    <row r="34" spans="1:7">
      <c r="A34" s="3" t="s">
        <v>90</v>
      </c>
      <c r="B34" s="5">
        <v>100000</v>
      </c>
      <c r="C34" s="5">
        <v>0</v>
      </c>
      <c r="D34" s="4">
        <f t="shared" si="2"/>
        <v>100000</v>
      </c>
      <c r="E34" s="4">
        <v>0</v>
      </c>
      <c r="F34" s="20">
        <f t="shared" si="0"/>
        <v>100000</v>
      </c>
    </row>
    <row r="35" spans="1:7">
      <c r="A35" s="3" t="s">
        <v>105</v>
      </c>
      <c r="B35" s="5">
        <v>200000</v>
      </c>
      <c r="C35" s="5">
        <v>0</v>
      </c>
      <c r="D35" s="4">
        <f t="shared" ref="D35" si="9">+B35+C35</f>
        <v>200000</v>
      </c>
      <c r="E35" s="4">
        <v>0</v>
      </c>
      <c r="F35" s="20">
        <f t="shared" ref="F35" si="10">D35-E35</f>
        <v>200000</v>
      </c>
    </row>
    <row r="36" spans="1:7">
      <c r="A36" s="3" t="s">
        <v>74</v>
      </c>
      <c r="B36" s="5">
        <v>500000</v>
      </c>
      <c r="C36" s="5">
        <v>0</v>
      </c>
      <c r="D36" s="4">
        <f t="shared" si="2"/>
        <v>500000</v>
      </c>
      <c r="E36" s="4">
        <v>0</v>
      </c>
      <c r="F36" s="20">
        <f>D36-E36</f>
        <v>500000</v>
      </c>
    </row>
    <row r="37" spans="1:7">
      <c r="A37" s="3"/>
      <c r="B37" s="5"/>
      <c r="C37" s="5"/>
      <c r="D37" s="4"/>
      <c r="E37" s="4"/>
      <c r="F37" s="20"/>
    </row>
    <row r="38" spans="1:7">
      <c r="A38" s="11" t="s">
        <v>4</v>
      </c>
      <c r="B38" s="19">
        <f>B77+B76+B75+B73+B71+B70+B69+B68+B66+B67+B65+B64+B63+B62+B61+B58+B57+B56+B54+B53+B52+B51+B50+B49+B48+B47+B46+B45+B44+B42+B41+B40+B39+B43+B55+B59+B60</f>
        <v>82942906</v>
      </c>
      <c r="C38" s="19">
        <f>C39+C40+C41+C42+C44+C45+C46+C47+C48+C49+C50+C51+C52+C53+C54+C56+C57+C58+C61+C62+C63+C64+C65+C66+C67+C68+C69+C70+C71+C73+C75+C76+C77+C43+C55+C59+C72+C74</f>
        <v>-5200000</v>
      </c>
      <c r="D38" s="19">
        <f>D39+D40+D41+D42+D44+D46+D45+D47+D48+D49+D50+D51+D52+D53+D54+D56+D57+D58+D61+D62+D63+D64+D65+D66+D67+D68+D69+D70+D71+D73+D75+D76+D77+D43+D55+D59+D60+D72+D74</f>
        <v>77742906</v>
      </c>
      <c r="E38" s="19">
        <f>E39+E40+E41+E42+E44+E46+E45+E47+E48+E49+E50+E51+E52+E53+E54+E56+E57+E58+E61+E62+E63+E64+E65+E66+E67+E68+E69+E70+E71+E73+E75+E76+E77+E43</f>
        <v>3102000</v>
      </c>
      <c r="F38" s="19">
        <f>F39+F40+F41+F42+F44+F46+F45+F47+F48+F49+F50+F51+F52+F53+F54+F56+F57+F58+F61+F62+F63+F64+F65+F66+F67+F68+F69+F70+F71+F73+F75+F76+F77+F43+F55+F59+F60+F72+F74</f>
        <v>65819400.939999998</v>
      </c>
    </row>
    <row r="39" spans="1:7">
      <c r="A39" s="3" t="s">
        <v>21</v>
      </c>
      <c r="B39" s="5">
        <v>36668019</v>
      </c>
      <c r="C39" s="5">
        <v>555981</v>
      </c>
      <c r="D39" s="4">
        <v>37224000</v>
      </c>
      <c r="E39" s="18">
        <v>3102000</v>
      </c>
      <c r="F39" s="20">
        <f t="shared" si="0"/>
        <v>34122000</v>
      </c>
    </row>
    <row r="40" spans="1:7">
      <c r="A40" s="3" t="s">
        <v>22</v>
      </c>
      <c r="B40" s="5">
        <v>1200000</v>
      </c>
      <c r="C40" s="5">
        <v>0</v>
      </c>
      <c r="D40" s="4">
        <f>+B40+C40</f>
        <v>1200000</v>
      </c>
      <c r="E40" s="4">
        <v>0</v>
      </c>
      <c r="F40" s="20">
        <f t="shared" si="0"/>
        <v>1200000</v>
      </c>
    </row>
    <row r="41" spans="1:7">
      <c r="A41" s="3" t="s">
        <v>23</v>
      </c>
      <c r="B41" s="5">
        <v>100000</v>
      </c>
      <c r="C41" s="5">
        <v>0</v>
      </c>
      <c r="D41" s="4">
        <f t="shared" ref="D41:D77" si="11">+B41+C41</f>
        <v>100000</v>
      </c>
      <c r="E41" s="4">
        <v>0</v>
      </c>
      <c r="F41" s="20">
        <f t="shared" si="0"/>
        <v>100000</v>
      </c>
    </row>
    <row r="42" spans="1:7">
      <c r="A42" s="3" t="s">
        <v>76</v>
      </c>
      <c r="B42" s="5">
        <v>150000</v>
      </c>
      <c r="C42" s="5">
        <v>0</v>
      </c>
      <c r="D42" s="4">
        <f t="shared" si="11"/>
        <v>150000</v>
      </c>
      <c r="E42" s="4">
        <v>0</v>
      </c>
      <c r="F42" s="20">
        <f t="shared" si="0"/>
        <v>150000</v>
      </c>
    </row>
    <row r="43" spans="1:7">
      <c r="A43" s="3" t="s">
        <v>106</v>
      </c>
      <c r="B43" s="5">
        <v>11000000</v>
      </c>
      <c r="C43" s="5">
        <v>-6655981</v>
      </c>
      <c r="D43" s="4">
        <f t="shared" ref="D43" si="12">+B43+C43</f>
        <v>4344019</v>
      </c>
      <c r="E43" s="4">
        <v>0</v>
      </c>
      <c r="F43" s="20">
        <f>D43-E43</f>
        <v>4344019</v>
      </c>
      <c r="G43" s="20"/>
    </row>
    <row r="44" spans="1:7" s="66" customFormat="1">
      <c r="A44" s="63" t="s">
        <v>24</v>
      </c>
      <c r="B44" s="64">
        <v>500000</v>
      </c>
      <c r="C44" s="64">
        <v>0</v>
      </c>
      <c r="D44" s="61">
        <f t="shared" si="11"/>
        <v>500000</v>
      </c>
      <c r="E44" s="61">
        <v>0</v>
      </c>
      <c r="F44" s="65">
        <v>340700</v>
      </c>
      <c r="G44" s="65"/>
    </row>
    <row r="45" spans="1:7" s="66" customFormat="1">
      <c r="A45" s="63" t="s">
        <v>25</v>
      </c>
      <c r="B45" s="64">
        <v>7900000</v>
      </c>
      <c r="C45" s="64">
        <v>470000</v>
      </c>
      <c r="D45" s="61">
        <f t="shared" si="11"/>
        <v>8370000</v>
      </c>
      <c r="E45" s="61">
        <v>0</v>
      </c>
      <c r="F45" s="65">
        <v>7370575.4000000004</v>
      </c>
    </row>
    <row r="46" spans="1:7" s="66" customFormat="1">
      <c r="A46" s="63" t="s">
        <v>26</v>
      </c>
      <c r="B46" s="64">
        <v>7200000</v>
      </c>
      <c r="C46" s="64">
        <v>0</v>
      </c>
      <c r="D46" s="61">
        <f t="shared" si="11"/>
        <v>7200000</v>
      </c>
      <c r="E46" s="61">
        <v>0</v>
      </c>
      <c r="F46" s="65">
        <v>6658026</v>
      </c>
      <c r="G46" s="67"/>
    </row>
    <row r="47" spans="1:7">
      <c r="A47" s="3" t="s">
        <v>27</v>
      </c>
      <c r="B47" s="5">
        <v>450000</v>
      </c>
      <c r="C47" s="5">
        <v>0</v>
      </c>
      <c r="D47" s="4">
        <f t="shared" si="11"/>
        <v>450000</v>
      </c>
      <c r="E47" s="4">
        <v>0</v>
      </c>
      <c r="F47" s="20">
        <f t="shared" si="0"/>
        <v>450000</v>
      </c>
    </row>
    <row r="48" spans="1:7">
      <c r="A48" s="3" t="s">
        <v>28</v>
      </c>
      <c r="B48" s="5">
        <v>300000</v>
      </c>
      <c r="C48" s="5">
        <v>0</v>
      </c>
      <c r="D48" s="4">
        <f t="shared" si="11"/>
        <v>300000</v>
      </c>
      <c r="E48" s="4">
        <v>0</v>
      </c>
      <c r="F48" s="20">
        <f t="shared" si="0"/>
        <v>300000</v>
      </c>
    </row>
    <row r="49" spans="1:6">
      <c r="A49" s="3" t="s">
        <v>75</v>
      </c>
      <c r="B49" s="5">
        <v>250000</v>
      </c>
      <c r="C49" s="5">
        <v>0</v>
      </c>
      <c r="D49" s="4">
        <f t="shared" si="11"/>
        <v>250000</v>
      </c>
      <c r="E49" s="4">
        <v>0</v>
      </c>
      <c r="F49" s="20">
        <f t="shared" si="0"/>
        <v>250000</v>
      </c>
    </row>
    <row r="50" spans="1:6">
      <c r="A50" s="3" t="s">
        <v>29</v>
      </c>
      <c r="B50" s="5">
        <v>30000</v>
      </c>
      <c r="C50" s="5">
        <v>0</v>
      </c>
      <c r="D50" s="4">
        <f t="shared" si="11"/>
        <v>30000</v>
      </c>
      <c r="E50" s="4">
        <v>0</v>
      </c>
      <c r="F50" s="20">
        <f t="shared" si="0"/>
        <v>30000</v>
      </c>
    </row>
    <row r="51" spans="1:6">
      <c r="A51" s="3" t="s">
        <v>58</v>
      </c>
      <c r="B51" s="5">
        <v>540000</v>
      </c>
      <c r="C51" s="5">
        <v>0</v>
      </c>
      <c r="D51" s="4">
        <f t="shared" si="11"/>
        <v>540000</v>
      </c>
      <c r="E51" s="4">
        <v>0</v>
      </c>
      <c r="F51" s="20">
        <f t="shared" si="0"/>
        <v>540000</v>
      </c>
    </row>
    <row r="52" spans="1:6">
      <c r="A52" s="3" t="s">
        <v>30</v>
      </c>
      <c r="B52" s="5">
        <v>400000</v>
      </c>
      <c r="C52" s="5">
        <v>0</v>
      </c>
      <c r="D52" s="4">
        <f t="shared" si="11"/>
        <v>400000</v>
      </c>
      <c r="E52" s="4">
        <v>0</v>
      </c>
      <c r="F52" s="20">
        <f t="shared" si="0"/>
        <v>400000</v>
      </c>
    </row>
    <row r="53" spans="1:6">
      <c r="A53" s="3" t="s">
        <v>31</v>
      </c>
      <c r="B53" s="5">
        <v>205000</v>
      </c>
      <c r="C53" s="5">
        <v>0</v>
      </c>
      <c r="D53" s="4">
        <f t="shared" si="11"/>
        <v>205000</v>
      </c>
      <c r="E53" s="4">
        <v>0</v>
      </c>
      <c r="F53" s="20">
        <f t="shared" si="0"/>
        <v>205000</v>
      </c>
    </row>
    <row r="54" spans="1:6">
      <c r="A54" s="3" t="s">
        <v>32</v>
      </c>
      <c r="B54" s="5">
        <v>200000</v>
      </c>
      <c r="C54" s="5">
        <v>0</v>
      </c>
      <c r="D54" s="4">
        <f t="shared" si="11"/>
        <v>200000</v>
      </c>
      <c r="E54" s="4">
        <v>0</v>
      </c>
      <c r="F54" s="20">
        <f t="shared" si="0"/>
        <v>200000</v>
      </c>
    </row>
    <row r="55" spans="1:6">
      <c r="A55" s="3" t="s">
        <v>107</v>
      </c>
      <c r="B55" s="5">
        <v>0</v>
      </c>
      <c r="C55" s="5">
        <v>50000</v>
      </c>
      <c r="D55" s="4">
        <f t="shared" ref="D55" si="13">+B55+C55</f>
        <v>50000</v>
      </c>
      <c r="E55" s="4">
        <v>0</v>
      </c>
      <c r="F55" s="20">
        <f t="shared" ref="F55" si="14">D55-E55</f>
        <v>50000</v>
      </c>
    </row>
    <row r="56" spans="1:6">
      <c r="A56" s="3" t="s">
        <v>59</v>
      </c>
      <c r="B56" s="5">
        <v>100000</v>
      </c>
      <c r="C56" s="5">
        <v>0</v>
      </c>
      <c r="D56" s="4">
        <f t="shared" si="11"/>
        <v>100000</v>
      </c>
      <c r="E56" s="4">
        <v>0</v>
      </c>
      <c r="F56" s="40">
        <f t="shared" si="0"/>
        <v>100000</v>
      </c>
    </row>
    <row r="57" spans="1:6">
      <c r="A57" s="36" t="s">
        <v>33</v>
      </c>
      <c r="B57" s="37">
        <v>200000</v>
      </c>
      <c r="C57" s="37">
        <v>0</v>
      </c>
      <c r="D57" s="4">
        <f t="shared" si="11"/>
        <v>200000</v>
      </c>
      <c r="E57" s="38">
        <v>0</v>
      </c>
      <c r="F57" s="41">
        <f t="shared" si="0"/>
        <v>200000</v>
      </c>
    </row>
    <row r="58" spans="1:6" s="66" customFormat="1">
      <c r="A58" s="63" t="s">
        <v>108</v>
      </c>
      <c r="B58" s="64">
        <v>200000</v>
      </c>
      <c r="C58" s="64">
        <v>0</v>
      </c>
      <c r="D58" s="61">
        <f t="shared" si="11"/>
        <v>200000</v>
      </c>
      <c r="E58" s="61">
        <v>0</v>
      </c>
      <c r="F58" s="65">
        <v>139879</v>
      </c>
    </row>
    <row r="59" spans="1:6" s="66" customFormat="1">
      <c r="A59" s="63" t="s">
        <v>109</v>
      </c>
      <c r="B59" s="64">
        <v>200000</v>
      </c>
      <c r="C59" s="64">
        <v>0</v>
      </c>
      <c r="D59" s="61">
        <f t="shared" ref="D59" si="15">+B59+C59</f>
        <v>200000</v>
      </c>
      <c r="E59" s="61">
        <v>0</v>
      </c>
      <c r="F59" s="65">
        <v>91204</v>
      </c>
    </row>
    <row r="60" spans="1:6" s="72" customFormat="1">
      <c r="A60" s="68" t="s">
        <v>110</v>
      </c>
      <c r="B60" s="69">
        <v>150000</v>
      </c>
      <c r="C60" s="69">
        <v>0</v>
      </c>
      <c r="D60" s="70">
        <f t="shared" ref="D60" si="16">+B60+C60</f>
        <v>150000</v>
      </c>
      <c r="E60" s="70">
        <v>0</v>
      </c>
      <c r="F60" s="71">
        <f t="shared" si="0"/>
        <v>150000</v>
      </c>
    </row>
    <row r="61" spans="1:6" s="66" customFormat="1">
      <c r="A61" s="63" t="s">
        <v>35</v>
      </c>
      <c r="B61" s="64">
        <v>10200000</v>
      </c>
      <c r="C61" s="64">
        <v>0</v>
      </c>
      <c r="D61" s="61">
        <f t="shared" si="11"/>
        <v>10200000</v>
      </c>
      <c r="E61" s="61">
        <v>0</v>
      </c>
      <c r="F61" s="65">
        <v>5100000</v>
      </c>
    </row>
    <row r="62" spans="1:6" s="66" customFormat="1">
      <c r="A62" s="63" t="s">
        <v>36</v>
      </c>
      <c r="B62" s="64">
        <v>1020000</v>
      </c>
      <c r="C62" s="64">
        <v>0</v>
      </c>
      <c r="D62" s="61">
        <f t="shared" si="11"/>
        <v>1020000</v>
      </c>
      <c r="E62" s="61">
        <v>0</v>
      </c>
      <c r="F62" s="65">
        <v>1560</v>
      </c>
    </row>
    <row r="63" spans="1:6">
      <c r="A63" s="3" t="s">
        <v>50</v>
      </c>
      <c r="B63" s="5">
        <v>100000</v>
      </c>
      <c r="C63" s="5">
        <v>0</v>
      </c>
      <c r="D63" s="4">
        <f t="shared" si="11"/>
        <v>100000</v>
      </c>
      <c r="E63" s="23">
        <v>0</v>
      </c>
      <c r="F63" s="20">
        <f t="shared" si="0"/>
        <v>100000</v>
      </c>
    </row>
    <row r="64" spans="1:6" ht="30">
      <c r="A64" s="3" t="s">
        <v>37</v>
      </c>
      <c r="B64" s="5">
        <v>200000</v>
      </c>
      <c r="C64" s="5">
        <v>0</v>
      </c>
      <c r="D64" s="4">
        <f t="shared" si="11"/>
        <v>200000</v>
      </c>
      <c r="E64" s="4">
        <v>0</v>
      </c>
      <c r="F64" s="20">
        <f t="shared" si="0"/>
        <v>200000</v>
      </c>
    </row>
    <row r="65" spans="1:6" s="66" customFormat="1" ht="30">
      <c r="A65" s="63" t="s">
        <v>38</v>
      </c>
      <c r="B65" s="64">
        <v>500000</v>
      </c>
      <c r="C65" s="64">
        <v>0</v>
      </c>
      <c r="D65" s="61">
        <f t="shared" si="11"/>
        <v>500000</v>
      </c>
      <c r="E65" s="61">
        <v>0</v>
      </c>
      <c r="F65" s="65">
        <v>349290.4</v>
      </c>
    </row>
    <row r="66" spans="1:6">
      <c r="A66" s="3" t="s">
        <v>39</v>
      </c>
      <c r="B66" s="5">
        <v>400000</v>
      </c>
      <c r="C66" s="5">
        <v>0</v>
      </c>
      <c r="D66" s="4">
        <f t="shared" si="11"/>
        <v>400000</v>
      </c>
      <c r="E66" s="4">
        <v>0</v>
      </c>
      <c r="F66" s="20">
        <f t="shared" si="0"/>
        <v>400000</v>
      </c>
    </row>
    <row r="67" spans="1:6">
      <c r="A67" s="3" t="s">
        <v>40</v>
      </c>
      <c r="B67" s="5">
        <v>400000</v>
      </c>
      <c r="C67" s="5">
        <v>0</v>
      </c>
      <c r="D67" s="4">
        <f t="shared" si="11"/>
        <v>400000</v>
      </c>
      <c r="E67" s="4">
        <v>0</v>
      </c>
      <c r="F67" s="20">
        <f t="shared" ref="F67:F90" si="17">D67-E67</f>
        <v>400000</v>
      </c>
    </row>
    <row r="68" spans="1:6" ht="30">
      <c r="A68" s="3" t="s">
        <v>60</v>
      </c>
      <c r="B68" s="5">
        <v>200000</v>
      </c>
      <c r="C68" s="5">
        <v>0</v>
      </c>
      <c r="D68" s="4">
        <f t="shared" si="11"/>
        <v>200000</v>
      </c>
      <c r="E68" s="4">
        <v>0</v>
      </c>
      <c r="F68" s="20">
        <f t="shared" si="17"/>
        <v>200000</v>
      </c>
    </row>
    <row r="69" spans="1:6" ht="30">
      <c r="A69" s="3" t="s">
        <v>61</v>
      </c>
      <c r="B69" s="5">
        <v>150000</v>
      </c>
      <c r="C69" s="5">
        <v>0</v>
      </c>
      <c r="D69" s="4">
        <f t="shared" si="11"/>
        <v>150000</v>
      </c>
      <c r="E69" s="4">
        <v>0</v>
      </c>
      <c r="F69" s="20">
        <f t="shared" si="17"/>
        <v>150000</v>
      </c>
    </row>
    <row r="70" spans="1:6">
      <c r="A70" s="3" t="s">
        <v>62</v>
      </c>
      <c r="B70" s="5">
        <v>329887</v>
      </c>
      <c r="C70" s="5">
        <v>0</v>
      </c>
      <c r="D70" s="4">
        <f t="shared" si="11"/>
        <v>329887</v>
      </c>
      <c r="E70" s="4">
        <v>0</v>
      </c>
      <c r="F70" s="20">
        <f t="shared" si="17"/>
        <v>329887</v>
      </c>
    </row>
    <row r="71" spans="1:6" s="66" customFormat="1">
      <c r="A71" s="63" t="s">
        <v>41</v>
      </c>
      <c r="B71" s="64">
        <v>300000</v>
      </c>
      <c r="C71" s="64">
        <v>0</v>
      </c>
      <c r="D71" s="61">
        <f t="shared" si="11"/>
        <v>300000</v>
      </c>
      <c r="E71" s="61">
        <v>0</v>
      </c>
      <c r="F71" s="65">
        <v>268126.90000000002</v>
      </c>
    </row>
    <row r="72" spans="1:6" s="66" customFormat="1">
      <c r="A72" s="63" t="s">
        <v>111</v>
      </c>
      <c r="B72" s="64">
        <v>0</v>
      </c>
      <c r="C72" s="64">
        <v>30000</v>
      </c>
      <c r="D72" s="61">
        <f t="shared" ref="D72" si="18">+B72+C72</f>
        <v>30000</v>
      </c>
      <c r="E72" s="61">
        <v>0</v>
      </c>
      <c r="F72" s="65">
        <v>2624</v>
      </c>
    </row>
    <row r="73" spans="1:6">
      <c r="A73" s="3" t="s">
        <v>42</v>
      </c>
      <c r="B73" s="5">
        <v>250000</v>
      </c>
      <c r="C73" s="5">
        <v>0</v>
      </c>
      <c r="D73" s="4">
        <f t="shared" si="11"/>
        <v>250000</v>
      </c>
      <c r="E73" s="4">
        <v>0</v>
      </c>
      <c r="F73" s="20">
        <f t="shared" si="17"/>
        <v>250000</v>
      </c>
    </row>
    <row r="74" spans="1:6" s="66" customFormat="1">
      <c r="A74" s="63" t="s">
        <v>112</v>
      </c>
      <c r="B74" s="64">
        <v>0</v>
      </c>
      <c r="C74" s="64">
        <v>100000</v>
      </c>
      <c r="D74" s="61">
        <f t="shared" ref="D74" si="19">+B74+C74</f>
        <v>100000</v>
      </c>
      <c r="E74" s="61">
        <v>0</v>
      </c>
      <c r="F74" s="65">
        <v>72860</v>
      </c>
    </row>
    <row r="75" spans="1:6">
      <c r="A75" s="3" t="s">
        <v>63</v>
      </c>
      <c r="B75" s="5">
        <v>450000</v>
      </c>
      <c r="C75" s="5">
        <v>0</v>
      </c>
      <c r="D75" s="4">
        <f t="shared" si="11"/>
        <v>450000</v>
      </c>
      <c r="E75" s="4">
        <v>0</v>
      </c>
      <c r="F75" s="20">
        <f t="shared" si="17"/>
        <v>450000</v>
      </c>
    </row>
    <row r="76" spans="1:6" s="66" customFormat="1">
      <c r="A76" s="73" t="s">
        <v>85</v>
      </c>
      <c r="B76" s="64">
        <v>500000</v>
      </c>
      <c r="C76" s="64">
        <v>0</v>
      </c>
      <c r="D76" s="61">
        <f t="shared" si="11"/>
        <v>500000</v>
      </c>
      <c r="E76" s="61">
        <v>0</v>
      </c>
      <c r="F76" s="65">
        <v>-74831.100000000006</v>
      </c>
    </row>
    <row r="77" spans="1:6">
      <c r="A77" s="3" t="s">
        <v>64</v>
      </c>
      <c r="B77" s="5">
        <v>0</v>
      </c>
      <c r="C77" s="5">
        <v>250000</v>
      </c>
      <c r="D77" s="4">
        <f t="shared" si="11"/>
        <v>250000</v>
      </c>
      <c r="E77" s="4">
        <v>0</v>
      </c>
      <c r="F77" s="20">
        <v>228480.34</v>
      </c>
    </row>
    <row r="78" spans="1:6">
      <c r="A78" s="3"/>
      <c r="B78" s="5"/>
      <c r="C78" s="5"/>
      <c r="D78" s="4"/>
      <c r="E78" s="4"/>
      <c r="F78" s="20"/>
    </row>
    <row r="79" spans="1:6">
      <c r="A79" s="11" t="s">
        <v>5</v>
      </c>
      <c r="B79" s="12">
        <f>B80+B81+B82+B83+B84+B85+B86+B87+B89+B90+B88</f>
        <v>2250000</v>
      </c>
      <c r="C79" s="12">
        <f>C80+C81+C82+C83+C84+C85+C86+C87+C88+C89+C90+C91</f>
        <v>800000</v>
      </c>
      <c r="D79" s="12">
        <f>D80+D81+D82+D83+D84+D85+D86+D87+D89+D90+D88</f>
        <v>3050000</v>
      </c>
      <c r="E79" s="19">
        <f>E80+E81+E82+E83+E84+E86+E85+E87+E89+E90+E88</f>
        <v>0</v>
      </c>
      <c r="F79" s="26">
        <f>F80+F81+F82+F83+F84+F85+F86+F87+F89+F90+F88</f>
        <v>2882440</v>
      </c>
    </row>
    <row r="80" spans="1:6">
      <c r="A80" s="3" t="s">
        <v>43</v>
      </c>
      <c r="B80" s="4">
        <v>200000</v>
      </c>
      <c r="C80" s="4">
        <v>0</v>
      </c>
      <c r="D80" s="4">
        <f t="shared" ref="D80:D90" si="20">+B80+C80</f>
        <v>200000</v>
      </c>
      <c r="E80" s="4">
        <v>0</v>
      </c>
      <c r="F80" s="20">
        <f t="shared" si="17"/>
        <v>200000</v>
      </c>
    </row>
    <row r="81" spans="1:6">
      <c r="A81" s="3" t="s">
        <v>65</v>
      </c>
      <c r="B81" s="4">
        <v>150000</v>
      </c>
      <c r="C81" s="4">
        <v>0</v>
      </c>
      <c r="D81" s="4">
        <f t="shared" si="20"/>
        <v>150000</v>
      </c>
      <c r="E81" s="4">
        <v>0</v>
      </c>
      <c r="F81" s="20">
        <f t="shared" si="17"/>
        <v>150000</v>
      </c>
    </row>
    <row r="82" spans="1:6" ht="30">
      <c r="A82" s="3" t="s">
        <v>44</v>
      </c>
      <c r="B82" s="4">
        <v>200000</v>
      </c>
      <c r="C82" s="4">
        <v>500000</v>
      </c>
      <c r="D82" s="4">
        <f t="shared" si="20"/>
        <v>700000</v>
      </c>
      <c r="E82" s="4">
        <v>0</v>
      </c>
      <c r="F82" s="20">
        <f t="shared" si="17"/>
        <v>700000</v>
      </c>
    </row>
    <row r="83" spans="1:6">
      <c r="A83" s="3" t="s">
        <v>45</v>
      </c>
      <c r="B83" s="4">
        <v>200000</v>
      </c>
      <c r="C83" s="4">
        <v>0</v>
      </c>
      <c r="D83" s="4">
        <f t="shared" si="20"/>
        <v>200000</v>
      </c>
      <c r="E83" s="4">
        <v>0</v>
      </c>
      <c r="F83" s="20">
        <f>D83-E83</f>
        <v>200000</v>
      </c>
    </row>
    <row r="84" spans="1:6">
      <c r="A84" s="3" t="s">
        <v>67</v>
      </c>
      <c r="B84" s="4">
        <v>200000</v>
      </c>
      <c r="C84" s="4">
        <v>0</v>
      </c>
      <c r="D84" s="4">
        <f t="shared" si="20"/>
        <v>200000</v>
      </c>
      <c r="E84" s="4">
        <v>0</v>
      </c>
      <c r="F84" s="20">
        <f t="shared" si="17"/>
        <v>200000</v>
      </c>
    </row>
    <row r="85" spans="1:6">
      <c r="A85" s="24" t="s">
        <v>68</v>
      </c>
      <c r="B85" s="4">
        <v>100000</v>
      </c>
      <c r="C85" s="4">
        <v>0</v>
      </c>
      <c r="D85" s="4">
        <f t="shared" si="20"/>
        <v>100000</v>
      </c>
      <c r="E85" s="23">
        <v>0</v>
      </c>
      <c r="F85" s="20">
        <f t="shared" si="17"/>
        <v>100000</v>
      </c>
    </row>
    <row r="86" spans="1:6">
      <c r="A86" s="24" t="s">
        <v>69</v>
      </c>
      <c r="B86" s="4">
        <v>100000</v>
      </c>
      <c r="C86" s="4">
        <v>0</v>
      </c>
      <c r="D86" s="4">
        <f t="shared" si="20"/>
        <v>100000</v>
      </c>
      <c r="E86" s="23">
        <v>0</v>
      </c>
      <c r="F86" s="20">
        <f t="shared" si="17"/>
        <v>100000</v>
      </c>
    </row>
    <row r="87" spans="1:6" ht="30">
      <c r="A87" s="24" t="s">
        <v>70</v>
      </c>
      <c r="B87" s="4">
        <v>200000</v>
      </c>
      <c r="C87" s="4">
        <v>300000</v>
      </c>
      <c r="D87" s="4">
        <f t="shared" si="20"/>
        <v>500000</v>
      </c>
      <c r="E87" s="23">
        <v>0</v>
      </c>
      <c r="F87" s="20">
        <v>332440</v>
      </c>
    </row>
    <row r="88" spans="1:6">
      <c r="A88" s="24" t="s">
        <v>84</v>
      </c>
      <c r="B88" s="4">
        <v>100000</v>
      </c>
      <c r="C88" s="4">
        <v>0</v>
      </c>
      <c r="D88" s="4">
        <f t="shared" si="20"/>
        <v>100000</v>
      </c>
      <c r="E88" s="23">
        <v>0</v>
      </c>
      <c r="F88" s="20">
        <f t="shared" si="17"/>
        <v>100000</v>
      </c>
    </row>
    <row r="89" spans="1:6">
      <c r="A89" s="3" t="s">
        <v>46</v>
      </c>
      <c r="B89" s="4">
        <v>200000</v>
      </c>
      <c r="C89" s="4">
        <v>0</v>
      </c>
      <c r="D89" s="4">
        <f t="shared" si="20"/>
        <v>200000</v>
      </c>
      <c r="E89" s="4">
        <v>0</v>
      </c>
      <c r="F89" s="20">
        <f t="shared" si="17"/>
        <v>200000</v>
      </c>
    </row>
    <row r="90" spans="1:6">
      <c r="A90" s="3" t="s">
        <v>71</v>
      </c>
      <c r="B90" s="4">
        <v>600000</v>
      </c>
      <c r="C90" s="4">
        <v>0</v>
      </c>
      <c r="D90" s="4">
        <f t="shared" si="20"/>
        <v>600000</v>
      </c>
      <c r="E90" s="4">
        <v>0</v>
      </c>
      <c r="F90" s="20">
        <f t="shared" si="17"/>
        <v>600000</v>
      </c>
    </row>
    <row r="91" spans="1:6">
      <c r="A91" s="3"/>
      <c r="B91" s="4"/>
      <c r="C91" s="4"/>
      <c r="D91" s="4"/>
      <c r="E91" s="4"/>
      <c r="F91" s="20"/>
    </row>
    <row r="92" spans="1:6">
      <c r="A92" s="14" t="s">
        <v>47</v>
      </c>
      <c r="B92" s="14"/>
      <c r="C92" s="14"/>
      <c r="D92" s="15"/>
      <c r="E92" s="21"/>
      <c r="F92" s="21"/>
    </row>
    <row r="93" spans="1:6">
      <c r="A93" s="16" t="s">
        <v>9</v>
      </c>
      <c r="B93" s="16"/>
      <c r="C93" s="16"/>
      <c r="D93" s="7"/>
    </row>
    <row r="94" spans="1:6">
      <c r="A94" s="16"/>
      <c r="B94" s="16"/>
      <c r="C94" s="16"/>
      <c r="D94" s="7"/>
    </row>
    <row r="95" spans="1:6">
      <c r="A95" s="6" t="s">
        <v>79</v>
      </c>
      <c r="B95" s="16"/>
      <c r="C95" s="16"/>
      <c r="D95" s="7"/>
      <c r="F95" s="20"/>
    </row>
    <row r="96" spans="1:6">
      <c r="A96" s="6"/>
      <c r="B96" s="16"/>
      <c r="C96" s="16"/>
      <c r="D96" s="7"/>
    </row>
    <row r="97" spans="1:7">
      <c r="A97" s="28" t="s">
        <v>86</v>
      </c>
      <c r="B97" s="16"/>
      <c r="C97" s="16"/>
      <c r="D97" s="7"/>
    </row>
    <row r="98" spans="1:7">
      <c r="A98" s="16"/>
      <c r="B98" s="16"/>
      <c r="C98" s="16"/>
      <c r="D98" s="7"/>
    </row>
    <row r="99" spans="1:7">
      <c r="A99" s="91" t="s">
        <v>122</v>
      </c>
      <c r="B99" s="16"/>
      <c r="C99" s="16"/>
      <c r="D99" s="7"/>
    </row>
    <row r="100" spans="1:7">
      <c r="A100" s="16"/>
      <c r="B100" s="16"/>
      <c r="C100" s="16"/>
      <c r="D100" s="7"/>
    </row>
    <row r="101" spans="1:7">
      <c r="A101" s="29" t="s">
        <v>80</v>
      </c>
      <c r="B101" s="6"/>
      <c r="C101" s="6"/>
      <c r="D101" s="6"/>
    </row>
    <row r="102" spans="1:7">
      <c r="A102" s="29" t="s">
        <v>81</v>
      </c>
      <c r="B102" s="6"/>
      <c r="C102" s="6"/>
      <c r="D102" s="6"/>
    </row>
    <row r="103" spans="1:7">
      <c r="A103" s="29" t="s">
        <v>82</v>
      </c>
      <c r="B103" s="6"/>
      <c r="C103" s="6"/>
      <c r="D103" s="6"/>
    </row>
    <row r="104" spans="1:7">
      <c r="A104" s="29"/>
      <c r="B104" s="6"/>
      <c r="C104" s="6"/>
      <c r="D104" s="6"/>
    </row>
    <row r="105" spans="1:7">
      <c r="A105" s="29"/>
      <c r="B105" s="6"/>
      <c r="C105" s="6"/>
      <c r="D105" s="6"/>
    </row>
    <row r="106" spans="1:7">
      <c r="A106" s="30"/>
      <c r="B106" s="31"/>
      <c r="C106" s="31"/>
      <c r="D106" s="31"/>
      <c r="E106" s="32"/>
      <c r="F106" s="32"/>
      <c r="G106" s="32"/>
    </row>
    <row r="107" spans="1:7">
      <c r="A107" s="33" t="s">
        <v>78</v>
      </c>
      <c r="B107" s="33"/>
      <c r="C107" s="33"/>
      <c r="D107" s="34"/>
      <c r="E107" s="32"/>
      <c r="F107" s="32"/>
      <c r="G107" s="32"/>
    </row>
    <row r="108" spans="1:7">
      <c r="A108" s="35" t="s">
        <v>77</v>
      </c>
      <c r="B108" s="35"/>
      <c r="C108" s="35"/>
      <c r="D108" s="35"/>
      <c r="E108" s="32"/>
      <c r="F108" s="32"/>
      <c r="G108" s="32"/>
    </row>
    <row r="109" spans="1:7">
      <c r="A109" s="35" t="s">
        <v>121</v>
      </c>
      <c r="B109" s="35"/>
      <c r="C109" s="35"/>
      <c r="D109" s="35"/>
      <c r="E109" s="32"/>
      <c r="F109" s="32"/>
      <c r="G109" s="32"/>
    </row>
    <row r="110" spans="1:7">
      <c r="A110" s="33" t="s">
        <v>49</v>
      </c>
      <c r="B110" s="33"/>
      <c r="C110" s="33"/>
      <c r="D110" s="33"/>
      <c r="E110" s="32"/>
      <c r="F110" s="32"/>
      <c r="G110" s="32"/>
    </row>
    <row r="111" spans="1:7">
      <c r="A111" s="32"/>
      <c r="B111" s="32"/>
      <c r="C111" s="32"/>
      <c r="D111" s="32"/>
      <c r="E111" s="32"/>
      <c r="F111" s="32"/>
      <c r="G111" s="32"/>
    </row>
    <row r="112" spans="1:7">
      <c r="A112" s="32"/>
      <c r="B112" s="32"/>
      <c r="C112" s="32"/>
      <c r="D112" s="32"/>
      <c r="E112" s="32"/>
      <c r="F112" s="32"/>
      <c r="G112" s="32"/>
    </row>
    <row r="113" spans="1:3">
      <c r="A113" s="22"/>
      <c r="B113" s="22"/>
      <c r="C113" s="22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71" orientation="landscape" r:id="rId1"/>
  <rowBreaks count="2" manualBreakCount="2">
    <brk id="37" max="10" man="1"/>
    <brk id="78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5:N105"/>
  <sheetViews>
    <sheetView topLeftCell="A69" zoomScaleNormal="100" workbookViewId="0">
      <selection activeCell="G93" sqref="G93"/>
    </sheetView>
  </sheetViews>
  <sheetFormatPr baseColWidth="10" defaultRowHeight="15"/>
  <cols>
    <col min="1" max="1" width="61.140625" customWidth="1"/>
    <col min="2" max="2" width="19.28515625" style="18" customWidth="1"/>
    <col min="3" max="3" width="15.85546875" style="18" customWidth="1"/>
    <col min="4" max="4" width="17.5703125" style="18" customWidth="1"/>
    <col min="7" max="7" width="13.140625" bestFit="1" customWidth="1"/>
  </cols>
  <sheetData>
    <row r="5" spans="1:14" ht="15.75">
      <c r="A5" s="83" t="s">
        <v>7</v>
      </c>
      <c r="B5" s="83"/>
      <c r="C5" s="83"/>
      <c r="D5" s="83"/>
    </row>
    <row r="6" spans="1:14" ht="15.75">
      <c r="A6" s="84" t="s">
        <v>8</v>
      </c>
      <c r="B6" s="84"/>
      <c r="C6" s="84"/>
      <c r="D6" s="84"/>
    </row>
    <row r="7" spans="1:14">
      <c r="A7" s="82" t="s">
        <v>114</v>
      </c>
      <c r="B7" s="82"/>
      <c r="C7" s="82"/>
      <c r="D7" s="82"/>
    </row>
    <row r="8" spans="1:14">
      <c r="A8" s="85" t="s">
        <v>91</v>
      </c>
      <c r="B8" s="85"/>
      <c r="C8" s="85"/>
      <c r="D8" s="85"/>
      <c r="E8" s="50"/>
      <c r="F8" s="50"/>
    </row>
    <row r="9" spans="1:14">
      <c r="A9" s="81" t="s">
        <v>100</v>
      </c>
      <c r="B9" s="81"/>
      <c r="C9" s="81"/>
      <c r="D9" s="81"/>
    </row>
    <row r="11" spans="1:14" ht="30">
      <c r="A11" s="48" t="s">
        <v>0</v>
      </c>
      <c r="B11" s="49" t="s">
        <v>51</v>
      </c>
      <c r="C11" s="49" t="s">
        <v>52</v>
      </c>
      <c r="D11" s="49" t="s">
        <v>83</v>
      </c>
      <c r="N11" s="77"/>
    </row>
    <row r="12" spans="1:14">
      <c r="A12" s="44" t="s">
        <v>1</v>
      </c>
      <c r="B12" s="45">
        <f>B13+B23+B42+B83</f>
        <v>336473275</v>
      </c>
      <c r="C12" s="45">
        <f t="shared" ref="C12:D12" si="0">C13+C23+C42+C83</f>
        <v>21012872.580000002</v>
      </c>
      <c r="D12" s="45">
        <f t="shared" si="0"/>
        <v>300524621.16000003</v>
      </c>
    </row>
    <row r="13" spans="1:14">
      <c r="A13" s="46" t="s">
        <v>2</v>
      </c>
      <c r="B13" s="52">
        <f>SUM(B14:B21)</f>
        <v>233335369</v>
      </c>
      <c r="C13" s="52">
        <f>SUM(C14:C21)</f>
        <v>17910872.580000002</v>
      </c>
      <c r="D13" s="52">
        <f>SUM(D14:D21)</f>
        <v>215424496.42000002</v>
      </c>
    </row>
    <row r="14" spans="1:14">
      <c r="A14" s="46" t="s">
        <v>10</v>
      </c>
      <c r="B14" s="47">
        <v>145827611</v>
      </c>
      <c r="C14" s="47">
        <v>12101300.699999999</v>
      </c>
      <c r="D14" s="76">
        <f t="shared" ref="D14:D21" si="1">B14-C14</f>
        <v>133726310.3</v>
      </c>
    </row>
    <row r="15" spans="1:14">
      <c r="A15" s="46" t="s">
        <v>11</v>
      </c>
      <c r="B15" s="47">
        <v>10800000</v>
      </c>
      <c r="C15" s="47">
        <v>900000</v>
      </c>
      <c r="D15" s="76">
        <f t="shared" si="1"/>
        <v>9900000</v>
      </c>
    </row>
    <row r="16" spans="1:14">
      <c r="A16" s="46" t="s">
        <v>53</v>
      </c>
      <c r="B16" s="47">
        <v>53562312</v>
      </c>
      <c r="C16" s="47">
        <v>4533726</v>
      </c>
      <c r="D16" s="76">
        <f t="shared" si="1"/>
        <v>49028586</v>
      </c>
    </row>
    <row r="17" spans="1:7">
      <c r="A17" s="46" t="s">
        <v>12</v>
      </c>
      <c r="B17" s="47">
        <v>16305132</v>
      </c>
      <c r="C17" s="47">
        <v>0</v>
      </c>
      <c r="D17" s="76">
        <f t="shared" si="1"/>
        <v>16305132</v>
      </c>
    </row>
    <row r="18" spans="1:7">
      <c r="A18" s="46" t="s">
        <v>101</v>
      </c>
      <c r="B18" s="47">
        <v>2400000</v>
      </c>
      <c r="C18" s="47"/>
      <c r="D18" s="76">
        <f t="shared" si="1"/>
        <v>2400000</v>
      </c>
    </row>
    <row r="19" spans="1:7">
      <c r="A19" s="46" t="s">
        <v>13</v>
      </c>
      <c r="B19" s="47">
        <v>0</v>
      </c>
      <c r="C19" s="47">
        <v>0</v>
      </c>
      <c r="D19" s="76">
        <v>0</v>
      </c>
    </row>
    <row r="20" spans="1:7">
      <c r="A20" s="46" t="s">
        <v>14</v>
      </c>
      <c r="B20" s="47">
        <v>3797567</v>
      </c>
      <c r="C20" s="47">
        <v>321441.17</v>
      </c>
      <c r="D20" s="76">
        <f t="shared" si="1"/>
        <v>3476125.83</v>
      </c>
    </row>
    <row r="21" spans="1:7">
      <c r="A21" s="46" t="s">
        <v>87</v>
      </c>
      <c r="B21" s="47">
        <v>642747</v>
      </c>
      <c r="C21" s="47">
        <v>54404.71</v>
      </c>
      <c r="D21" s="76">
        <f t="shared" si="1"/>
        <v>588342.29</v>
      </c>
    </row>
    <row r="22" spans="1:7">
      <c r="A22" s="46"/>
      <c r="C22" s="47"/>
      <c r="D22" s="47"/>
    </row>
    <row r="23" spans="1:7">
      <c r="A23" s="51" t="s">
        <v>3</v>
      </c>
      <c r="B23" s="52">
        <f>SUM(B24:B40)</f>
        <v>22345000</v>
      </c>
      <c r="C23" s="52">
        <f>SUM(C24:C40)</f>
        <v>0</v>
      </c>
      <c r="D23" s="52">
        <f>SUM(D24:D40)</f>
        <v>16398283.800000001</v>
      </c>
    </row>
    <row r="24" spans="1:7">
      <c r="A24" s="46" t="s">
        <v>15</v>
      </c>
      <c r="B24" s="47">
        <v>8400000</v>
      </c>
      <c r="C24" s="47">
        <v>0</v>
      </c>
      <c r="D24" s="47">
        <f>B24-C24</f>
        <v>8400000</v>
      </c>
      <c r="G24" s="18"/>
    </row>
    <row r="25" spans="1:7">
      <c r="A25" s="46" t="s">
        <v>16</v>
      </c>
      <c r="B25" s="47">
        <v>175000</v>
      </c>
      <c r="C25" s="47">
        <v>0</v>
      </c>
      <c r="D25" s="47">
        <f t="shared" ref="D25:D40" si="2">B25-C25</f>
        <v>175000</v>
      </c>
      <c r="G25" s="18"/>
    </row>
    <row r="26" spans="1:7">
      <c r="A26" s="46" t="s">
        <v>54</v>
      </c>
      <c r="B26" s="47">
        <v>250000</v>
      </c>
      <c r="C26" s="47">
        <v>0</v>
      </c>
      <c r="D26" s="47">
        <v>203283.8</v>
      </c>
      <c r="G26" s="18"/>
    </row>
    <row r="27" spans="1:7">
      <c r="A27" s="46" t="s">
        <v>17</v>
      </c>
      <c r="B27" s="47">
        <v>480000</v>
      </c>
      <c r="C27" s="47">
        <v>0</v>
      </c>
      <c r="D27" s="47">
        <v>0</v>
      </c>
      <c r="G27" s="18"/>
    </row>
    <row r="28" spans="1:7">
      <c r="A28" s="46" t="s">
        <v>55</v>
      </c>
      <c r="B28" s="47">
        <v>100000</v>
      </c>
      <c r="C28" s="47">
        <v>0</v>
      </c>
      <c r="D28" s="47">
        <f t="shared" si="2"/>
        <v>100000</v>
      </c>
      <c r="G28" s="18"/>
    </row>
    <row r="29" spans="1:7">
      <c r="A29" s="46" t="s">
        <v>18</v>
      </c>
      <c r="B29" s="47">
        <v>150000</v>
      </c>
      <c r="C29" s="47">
        <v>0</v>
      </c>
      <c r="D29" s="47">
        <f t="shared" si="2"/>
        <v>150000</v>
      </c>
      <c r="G29" s="18"/>
    </row>
    <row r="30" spans="1:7">
      <c r="A30" s="46" t="s">
        <v>115</v>
      </c>
      <c r="B30" s="47">
        <v>1000000</v>
      </c>
      <c r="C30" s="47">
        <v>0</v>
      </c>
      <c r="D30" s="47">
        <v>1000000</v>
      </c>
      <c r="G30" s="18"/>
    </row>
    <row r="31" spans="1:7">
      <c r="A31" s="46" t="s">
        <v>103</v>
      </c>
      <c r="B31" s="47">
        <v>4500000</v>
      </c>
      <c r="C31" s="47">
        <v>0</v>
      </c>
      <c r="D31" s="47">
        <f t="shared" si="2"/>
        <v>4500000</v>
      </c>
      <c r="G31" s="18"/>
    </row>
    <row r="32" spans="1:7">
      <c r="A32" s="46" t="s">
        <v>118</v>
      </c>
      <c r="B32" s="47">
        <v>500000</v>
      </c>
      <c r="C32" s="47">
        <v>0</v>
      </c>
      <c r="D32" s="47">
        <f t="shared" si="2"/>
        <v>500000</v>
      </c>
      <c r="G32" s="18"/>
    </row>
    <row r="33" spans="1:7" ht="30">
      <c r="A33" s="75" t="s">
        <v>88</v>
      </c>
      <c r="B33" s="47">
        <v>120000</v>
      </c>
      <c r="C33" s="47">
        <v>0</v>
      </c>
      <c r="D33" s="47">
        <f t="shared" si="2"/>
        <v>120000</v>
      </c>
      <c r="G33" s="18"/>
    </row>
    <row r="34" spans="1:7" ht="30">
      <c r="A34" s="75" t="s">
        <v>119</v>
      </c>
      <c r="B34" s="47">
        <v>300000</v>
      </c>
      <c r="C34" s="47">
        <v>0</v>
      </c>
      <c r="D34" s="47">
        <f t="shared" si="2"/>
        <v>300000</v>
      </c>
      <c r="G34" s="18"/>
    </row>
    <row r="35" spans="1:7">
      <c r="A35" s="46" t="s">
        <v>56</v>
      </c>
      <c r="B35" s="47">
        <v>420000</v>
      </c>
      <c r="C35" s="47">
        <v>0</v>
      </c>
      <c r="D35" s="47">
        <v>0</v>
      </c>
      <c r="G35" s="18"/>
    </row>
    <row r="36" spans="1:7">
      <c r="A36" s="46" t="s">
        <v>57</v>
      </c>
      <c r="B36" s="47">
        <v>150000</v>
      </c>
      <c r="C36" s="47">
        <v>0</v>
      </c>
      <c r="D36" s="47">
        <f t="shared" si="2"/>
        <v>150000</v>
      </c>
      <c r="G36" s="18"/>
    </row>
    <row r="37" spans="1:7">
      <c r="A37" s="46" t="s">
        <v>20</v>
      </c>
      <c r="B37" s="47">
        <v>5000000</v>
      </c>
      <c r="C37" s="47">
        <v>0</v>
      </c>
      <c r="D37" s="47">
        <v>0</v>
      </c>
      <c r="G37" s="18"/>
    </row>
    <row r="38" spans="1:7">
      <c r="A38" s="46" t="s">
        <v>90</v>
      </c>
      <c r="B38" s="47">
        <v>100000</v>
      </c>
      <c r="C38" s="47">
        <v>0</v>
      </c>
      <c r="D38" s="47">
        <f t="shared" si="2"/>
        <v>100000</v>
      </c>
      <c r="G38" s="18"/>
    </row>
    <row r="39" spans="1:7">
      <c r="A39" s="46" t="s">
        <v>105</v>
      </c>
      <c r="B39" s="47">
        <v>200000</v>
      </c>
      <c r="C39" s="47">
        <v>0</v>
      </c>
      <c r="D39" s="47">
        <f t="shared" si="2"/>
        <v>200000</v>
      </c>
      <c r="G39" s="18"/>
    </row>
    <row r="40" spans="1:7">
      <c r="A40" s="46" t="s">
        <v>74</v>
      </c>
      <c r="B40" s="47">
        <v>500000</v>
      </c>
      <c r="C40" s="47">
        <v>0</v>
      </c>
      <c r="D40" s="47">
        <f t="shared" si="2"/>
        <v>500000</v>
      </c>
      <c r="G40" s="18"/>
    </row>
    <row r="41" spans="1:7">
      <c r="A41" s="46"/>
      <c r="B41" s="47"/>
      <c r="C41" s="47"/>
      <c r="D41" s="47"/>
      <c r="G41" s="18"/>
    </row>
    <row r="42" spans="1:7">
      <c r="A42" s="51" t="s">
        <v>4</v>
      </c>
      <c r="B42" s="52">
        <f>SUM(B43:B81)</f>
        <v>77742906</v>
      </c>
      <c r="C42" s="52">
        <f>SUM(C43:C81)</f>
        <v>3102000</v>
      </c>
      <c r="D42" s="52">
        <f t="shared" ref="D42" si="3">SUM(D43:D81)</f>
        <v>65819400.939999998</v>
      </c>
      <c r="G42" s="18"/>
    </row>
    <row r="43" spans="1:7">
      <c r="A43" s="46" t="s">
        <v>21</v>
      </c>
      <c r="B43" s="47">
        <v>37224000</v>
      </c>
      <c r="C43" s="47">
        <v>3102000</v>
      </c>
      <c r="D43" s="47">
        <f>B43-C43</f>
        <v>34122000</v>
      </c>
      <c r="G43" s="18"/>
    </row>
    <row r="44" spans="1:7">
      <c r="A44" s="46" t="s">
        <v>22</v>
      </c>
      <c r="B44" s="47">
        <v>1200000</v>
      </c>
      <c r="C44" s="47">
        <v>0</v>
      </c>
      <c r="D44" s="47">
        <f t="shared" ref="D44:D79" si="4">B44-C44</f>
        <v>1200000</v>
      </c>
      <c r="G44" s="18"/>
    </row>
    <row r="45" spans="1:7">
      <c r="A45" s="46" t="s">
        <v>23</v>
      </c>
      <c r="B45" s="47">
        <v>100000</v>
      </c>
      <c r="C45" s="47">
        <v>0</v>
      </c>
      <c r="D45" s="47">
        <f t="shared" si="4"/>
        <v>100000</v>
      </c>
    </row>
    <row r="46" spans="1:7">
      <c r="A46" s="46" t="s">
        <v>76</v>
      </c>
      <c r="B46" s="47">
        <v>150000</v>
      </c>
      <c r="C46" s="47">
        <v>0</v>
      </c>
      <c r="D46" s="47">
        <f t="shared" si="4"/>
        <v>150000</v>
      </c>
    </row>
    <row r="47" spans="1:7">
      <c r="A47" s="46" t="s">
        <v>106</v>
      </c>
      <c r="B47" s="47">
        <v>4344019</v>
      </c>
      <c r="C47" s="47">
        <v>0</v>
      </c>
      <c r="D47" s="47">
        <f t="shared" si="4"/>
        <v>4344019</v>
      </c>
    </row>
    <row r="48" spans="1:7">
      <c r="A48" s="46" t="s">
        <v>24</v>
      </c>
      <c r="B48" s="47">
        <v>500000</v>
      </c>
      <c r="C48" s="47">
        <v>0</v>
      </c>
      <c r="D48" s="47">
        <v>340700</v>
      </c>
    </row>
    <row r="49" spans="1:4">
      <c r="A49" s="46" t="s">
        <v>25</v>
      </c>
      <c r="B49" s="47">
        <v>8370000</v>
      </c>
      <c r="C49" s="47">
        <v>0</v>
      </c>
      <c r="D49" s="47">
        <v>7370575.4000000004</v>
      </c>
    </row>
    <row r="50" spans="1:4">
      <c r="A50" s="46" t="s">
        <v>26</v>
      </c>
      <c r="B50" s="47">
        <v>7200000</v>
      </c>
      <c r="C50" s="47">
        <v>0</v>
      </c>
      <c r="D50" s="47">
        <v>6658026</v>
      </c>
    </row>
    <row r="51" spans="1:4">
      <c r="A51" s="46" t="s">
        <v>27</v>
      </c>
      <c r="B51" s="47">
        <v>450000</v>
      </c>
      <c r="C51" s="47">
        <v>0</v>
      </c>
      <c r="D51" s="47">
        <f t="shared" si="4"/>
        <v>450000</v>
      </c>
    </row>
    <row r="52" spans="1:4">
      <c r="A52" s="46" t="s">
        <v>28</v>
      </c>
      <c r="B52" s="47">
        <v>300000</v>
      </c>
      <c r="C52" s="47">
        <v>0</v>
      </c>
      <c r="D52" s="47">
        <f t="shared" si="4"/>
        <v>300000</v>
      </c>
    </row>
    <row r="53" spans="1:4">
      <c r="A53" s="46" t="s">
        <v>75</v>
      </c>
      <c r="B53" s="47">
        <v>250000</v>
      </c>
      <c r="C53" s="47">
        <v>0</v>
      </c>
      <c r="D53" s="47">
        <f t="shared" si="4"/>
        <v>250000</v>
      </c>
    </row>
    <row r="54" spans="1:4">
      <c r="A54" s="46" t="s">
        <v>29</v>
      </c>
      <c r="B54" s="47">
        <v>30000</v>
      </c>
      <c r="C54" s="47">
        <v>0</v>
      </c>
      <c r="D54" s="47">
        <f t="shared" si="4"/>
        <v>30000</v>
      </c>
    </row>
    <row r="55" spans="1:4">
      <c r="A55" s="46" t="s">
        <v>58</v>
      </c>
      <c r="B55" s="47">
        <v>540000</v>
      </c>
      <c r="C55" s="47">
        <v>0</v>
      </c>
      <c r="D55" s="47">
        <f t="shared" si="4"/>
        <v>540000</v>
      </c>
    </row>
    <row r="56" spans="1:4">
      <c r="A56" s="46" t="s">
        <v>30</v>
      </c>
      <c r="B56" s="47">
        <v>400000</v>
      </c>
      <c r="C56" s="47">
        <v>0</v>
      </c>
      <c r="D56" s="47">
        <f t="shared" si="4"/>
        <v>400000</v>
      </c>
    </row>
    <row r="57" spans="1:4">
      <c r="A57" s="46" t="s">
        <v>31</v>
      </c>
      <c r="B57" s="47">
        <v>205000</v>
      </c>
      <c r="C57" s="47">
        <v>0</v>
      </c>
      <c r="D57" s="47">
        <f t="shared" si="4"/>
        <v>205000</v>
      </c>
    </row>
    <row r="58" spans="1:4">
      <c r="A58" s="46" t="s">
        <v>32</v>
      </c>
      <c r="B58" s="47">
        <v>200000</v>
      </c>
      <c r="C58" s="47">
        <v>0</v>
      </c>
      <c r="D58" s="47">
        <f t="shared" si="4"/>
        <v>200000</v>
      </c>
    </row>
    <row r="59" spans="1:4">
      <c r="A59" s="46" t="s">
        <v>107</v>
      </c>
      <c r="B59" s="47">
        <v>50000</v>
      </c>
      <c r="C59" s="47">
        <v>0</v>
      </c>
      <c r="D59" s="47">
        <f t="shared" si="4"/>
        <v>50000</v>
      </c>
    </row>
    <row r="60" spans="1:4">
      <c r="A60" s="46" t="s">
        <v>59</v>
      </c>
      <c r="B60" s="47">
        <v>100000</v>
      </c>
      <c r="C60" s="47">
        <v>0</v>
      </c>
      <c r="D60" s="47">
        <f t="shared" si="4"/>
        <v>100000</v>
      </c>
    </row>
    <row r="61" spans="1:4">
      <c r="A61" s="46" t="s">
        <v>33</v>
      </c>
      <c r="B61" s="47">
        <v>200000</v>
      </c>
      <c r="C61" s="47">
        <v>0</v>
      </c>
      <c r="D61" s="47">
        <f t="shared" si="4"/>
        <v>200000</v>
      </c>
    </row>
    <row r="62" spans="1:4">
      <c r="A62" s="46" t="s">
        <v>108</v>
      </c>
      <c r="B62" s="47">
        <v>200000</v>
      </c>
      <c r="C62" s="47">
        <v>0</v>
      </c>
      <c r="D62" s="47">
        <v>139879</v>
      </c>
    </row>
    <row r="63" spans="1:4">
      <c r="A63" s="46" t="s">
        <v>109</v>
      </c>
      <c r="B63" s="47">
        <v>200000</v>
      </c>
      <c r="C63" s="47"/>
      <c r="D63" s="47">
        <v>91204</v>
      </c>
    </row>
    <row r="64" spans="1:4">
      <c r="A64" s="46" t="s">
        <v>34</v>
      </c>
      <c r="B64" s="47">
        <v>150000</v>
      </c>
      <c r="C64" s="47">
        <v>0</v>
      </c>
      <c r="D64" s="47">
        <f t="shared" si="4"/>
        <v>150000</v>
      </c>
    </row>
    <row r="65" spans="1:4">
      <c r="A65" s="46" t="s">
        <v>35</v>
      </c>
      <c r="B65" s="47">
        <v>10200000</v>
      </c>
      <c r="C65" s="47">
        <v>0</v>
      </c>
      <c r="D65" s="47">
        <v>5100000</v>
      </c>
    </row>
    <row r="66" spans="1:4">
      <c r="A66" s="46" t="s">
        <v>36</v>
      </c>
      <c r="B66" s="47">
        <v>1020000</v>
      </c>
      <c r="C66" s="47">
        <v>0</v>
      </c>
      <c r="D66" s="47">
        <v>1560</v>
      </c>
    </row>
    <row r="67" spans="1:4">
      <c r="A67" s="46" t="s">
        <v>50</v>
      </c>
      <c r="B67" s="47">
        <v>100000</v>
      </c>
      <c r="C67" s="47">
        <v>0</v>
      </c>
      <c r="D67" s="47">
        <f t="shared" si="4"/>
        <v>100000</v>
      </c>
    </row>
    <row r="68" spans="1:4">
      <c r="A68" s="46" t="s">
        <v>37</v>
      </c>
      <c r="B68" s="47">
        <v>200000</v>
      </c>
      <c r="C68" s="47">
        <v>0</v>
      </c>
      <c r="D68" s="47">
        <f t="shared" si="4"/>
        <v>200000</v>
      </c>
    </row>
    <row r="69" spans="1:4">
      <c r="A69" s="46" t="s">
        <v>38</v>
      </c>
      <c r="B69" s="47">
        <v>500000</v>
      </c>
      <c r="C69" s="47">
        <v>0</v>
      </c>
      <c r="D69" s="47">
        <v>349290.4</v>
      </c>
    </row>
    <row r="70" spans="1:4">
      <c r="A70" s="46" t="s">
        <v>39</v>
      </c>
      <c r="B70" s="47">
        <v>400000</v>
      </c>
      <c r="C70" s="47">
        <v>0</v>
      </c>
      <c r="D70" s="47">
        <v>400000</v>
      </c>
    </row>
    <row r="71" spans="1:4">
      <c r="A71" s="46" t="s">
        <v>40</v>
      </c>
      <c r="B71" s="47">
        <v>400000</v>
      </c>
      <c r="C71" s="47">
        <v>0</v>
      </c>
      <c r="D71" s="47">
        <f t="shared" si="4"/>
        <v>400000</v>
      </c>
    </row>
    <row r="72" spans="1:4">
      <c r="A72" s="46" t="s">
        <v>60</v>
      </c>
      <c r="B72" s="47">
        <v>200000</v>
      </c>
      <c r="C72" s="47">
        <v>0</v>
      </c>
      <c r="D72" s="47">
        <f t="shared" si="4"/>
        <v>200000</v>
      </c>
    </row>
    <row r="73" spans="1:4">
      <c r="A73" s="46" t="s">
        <v>61</v>
      </c>
      <c r="B73" s="47">
        <v>150000</v>
      </c>
      <c r="C73" s="47">
        <v>0</v>
      </c>
      <c r="D73" s="47">
        <f t="shared" si="4"/>
        <v>150000</v>
      </c>
    </row>
    <row r="74" spans="1:4">
      <c r="A74" s="46" t="s">
        <v>62</v>
      </c>
      <c r="B74" s="47">
        <v>329887</v>
      </c>
      <c r="C74" s="47"/>
      <c r="D74" s="47">
        <f t="shared" si="4"/>
        <v>329887</v>
      </c>
    </row>
    <row r="75" spans="1:4">
      <c r="A75" s="46" t="s">
        <v>41</v>
      </c>
      <c r="B75" s="47">
        <v>300000</v>
      </c>
      <c r="C75" s="47">
        <v>0</v>
      </c>
      <c r="D75" s="47">
        <v>268126.90000000002</v>
      </c>
    </row>
    <row r="76" spans="1:4">
      <c r="A76" s="46" t="s">
        <v>111</v>
      </c>
      <c r="B76" s="47">
        <v>30000</v>
      </c>
      <c r="C76" s="47"/>
      <c r="D76" s="47">
        <v>2624</v>
      </c>
    </row>
    <row r="77" spans="1:4">
      <c r="A77" s="46" t="s">
        <v>42</v>
      </c>
      <c r="B77" s="47">
        <v>250000</v>
      </c>
      <c r="C77" s="47">
        <v>0</v>
      </c>
      <c r="D77" s="47">
        <f t="shared" si="4"/>
        <v>250000</v>
      </c>
    </row>
    <row r="78" spans="1:4">
      <c r="A78" s="46" t="s">
        <v>112</v>
      </c>
      <c r="B78" s="47">
        <v>100000</v>
      </c>
      <c r="C78" s="47">
        <v>0</v>
      </c>
      <c r="D78" s="47">
        <v>72860</v>
      </c>
    </row>
    <row r="79" spans="1:4">
      <c r="A79" s="46" t="s">
        <v>63</v>
      </c>
      <c r="B79" s="47">
        <v>450000</v>
      </c>
      <c r="C79" s="47">
        <v>0</v>
      </c>
      <c r="D79" s="47">
        <f t="shared" si="4"/>
        <v>450000</v>
      </c>
    </row>
    <row r="80" spans="1:4">
      <c r="A80" s="46" t="s">
        <v>85</v>
      </c>
      <c r="B80" s="47">
        <v>500000</v>
      </c>
      <c r="C80" s="47">
        <v>0</v>
      </c>
      <c r="D80" s="47">
        <v>-74831.100000000006</v>
      </c>
    </row>
    <row r="81" spans="1:4">
      <c r="A81" s="46" t="s">
        <v>64</v>
      </c>
      <c r="B81" s="47">
        <v>250000</v>
      </c>
      <c r="C81" s="47">
        <v>0</v>
      </c>
      <c r="D81" s="47">
        <v>228480.34</v>
      </c>
    </row>
    <row r="82" spans="1:4">
      <c r="A82" s="46"/>
      <c r="B82" s="47"/>
      <c r="C82" s="47"/>
      <c r="D82" s="47"/>
    </row>
    <row r="83" spans="1:4">
      <c r="A83" s="51" t="s">
        <v>5</v>
      </c>
      <c r="B83" s="52">
        <f>SUM(B84:B95)</f>
        <v>3050000</v>
      </c>
      <c r="C83" s="52">
        <f t="shared" ref="C83:D83" si="5">SUM(C84:C95)</f>
        <v>0</v>
      </c>
      <c r="D83" s="52">
        <f t="shared" si="5"/>
        <v>2882440</v>
      </c>
    </row>
    <row r="84" spans="1:4">
      <c r="A84" s="46" t="s">
        <v>43</v>
      </c>
      <c r="B84" s="47">
        <v>200000</v>
      </c>
      <c r="C84" s="47">
        <v>0</v>
      </c>
      <c r="D84" s="47">
        <f>B84-C84</f>
        <v>200000</v>
      </c>
    </row>
    <row r="85" spans="1:4">
      <c r="A85" s="46" t="s">
        <v>65</v>
      </c>
      <c r="B85" s="47">
        <v>150000</v>
      </c>
      <c r="C85" s="47">
        <v>0</v>
      </c>
      <c r="D85" s="47">
        <f t="shared" ref="D85:D96" si="6">B85-C85</f>
        <v>150000</v>
      </c>
    </row>
    <row r="86" spans="1:4">
      <c r="A86" s="46" t="s">
        <v>44</v>
      </c>
      <c r="B86" s="47">
        <v>700000</v>
      </c>
      <c r="C86" s="47">
        <v>0</v>
      </c>
      <c r="D86" s="47">
        <f t="shared" si="6"/>
        <v>700000</v>
      </c>
    </row>
    <row r="87" spans="1:4">
      <c r="A87" s="46" t="s">
        <v>45</v>
      </c>
      <c r="B87" s="47">
        <v>200000</v>
      </c>
      <c r="C87" s="47">
        <v>0</v>
      </c>
      <c r="D87" s="47">
        <f t="shared" si="6"/>
        <v>200000</v>
      </c>
    </row>
    <row r="88" spans="1:4">
      <c r="A88" s="46" t="s">
        <v>66</v>
      </c>
      <c r="B88" s="47">
        <v>0</v>
      </c>
      <c r="C88" s="47">
        <v>0</v>
      </c>
      <c r="D88" s="47">
        <f t="shared" si="6"/>
        <v>0</v>
      </c>
    </row>
    <row r="89" spans="1:4">
      <c r="A89" s="46" t="s">
        <v>67</v>
      </c>
      <c r="B89" s="47">
        <v>200000</v>
      </c>
      <c r="C89" s="47">
        <v>0</v>
      </c>
      <c r="D89" s="47">
        <f t="shared" si="6"/>
        <v>200000</v>
      </c>
    </row>
    <row r="90" spans="1:4">
      <c r="A90" s="46" t="s">
        <v>68</v>
      </c>
      <c r="B90" s="47">
        <v>100000</v>
      </c>
      <c r="C90" s="47">
        <v>0</v>
      </c>
      <c r="D90" s="47">
        <f t="shared" si="6"/>
        <v>100000</v>
      </c>
    </row>
    <row r="91" spans="1:4">
      <c r="A91" s="46" t="s">
        <v>69</v>
      </c>
      <c r="B91" s="47">
        <v>100000</v>
      </c>
      <c r="C91" s="47">
        <v>0</v>
      </c>
      <c r="D91" s="47">
        <v>100000</v>
      </c>
    </row>
    <row r="92" spans="1:4">
      <c r="A92" s="46" t="s">
        <v>70</v>
      </c>
      <c r="B92" s="47">
        <v>500000</v>
      </c>
      <c r="C92" s="47">
        <v>0</v>
      </c>
      <c r="D92" s="47">
        <v>332440</v>
      </c>
    </row>
    <row r="93" spans="1:4">
      <c r="A93" s="46" t="s">
        <v>84</v>
      </c>
      <c r="B93" s="47">
        <v>100000</v>
      </c>
      <c r="C93" s="47">
        <v>0</v>
      </c>
      <c r="D93" s="47">
        <f t="shared" si="6"/>
        <v>100000</v>
      </c>
    </row>
    <row r="94" spans="1:4">
      <c r="A94" s="46" t="s">
        <v>46</v>
      </c>
      <c r="B94" s="47">
        <v>200000</v>
      </c>
      <c r="C94" s="47">
        <v>0</v>
      </c>
      <c r="D94" s="47">
        <f t="shared" si="6"/>
        <v>200000</v>
      </c>
    </row>
    <row r="95" spans="1:4">
      <c r="A95" s="46" t="s">
        <v>71</v>
      </c>
      <c r="B95" s="47">
        <v>600000</v>
      </c>
      <c r="C95" s="47">
        <v>0</v>
      </c>
      <c r="D95" s="47">
        <f t="shared" si="6"/>
        <v>600000</v>
      </c>
    </row>
    <row r="96" spans="1:4">
      <c r="A96" s="46"/>
      <c r="B96" s="47"/>
      <c r="C96" s="47"/>
      <c r="D96" s="47">
        <f t="shared" si="6"/>
        <v>0</v>
      </c>
    </row>
    <row r="97" spans="1:4">
      <c r="A97" s="46"/>
      <c r="B97" s="47"/>
      <c r="C97" s="47"/>
      <c r="D97" s="47">
        <v>0</v>
      </c>
    </row>
    <row r="98" spans="1:4">
      <c r="A98" s="51" t="s">
        <v>72</v>
      </c>
      <c r="B98" s="52">
        <v>0</v>
      </c>
      <c r="C98" s="52">
        <v>0</v>
      </c>
      <c r="D98" s="52">
        <v>0</v>
      </c>
    </row>
    <row r="99" spans="1:4">
      <c r="A99" s="46" t="s">
        <v>73</v>
      </c>
      <c r="B99" s="47">
        <v>0</v>
      </c>
      <c r="C99" s="47">
        <v>0</v>
      </c>
      <c r="D99" s="47">
        <v>0</v>
      </c>
    </row>
    <row r="102" spans="1:4">
      <c r="A102" s="81" t="s">
        <v>78</v>
      </c>
      <c r="B102" s="81"/>
      <c r="C102" s="81"/>
      <c r="D102" s="81"/>
    </row>
    <row r="103" spans="1:4">
      <c r="A103" s="82" t="s">
        <v>77</v>
      </c>
      <c r="B103" s="82"/>
      <c r="C103" s="82"/>
      <c r="D103" s="82"/>
    </row>
    <row r="104" spans="1:4">
      <c r="A104" s="82" t="s">
        <v>121</v>
      </c>
      <c r="B104" s="82"/>
      <c r="C104" s="82"/>
      <c r="D104" s="82"/>
    </row>
    <row r="105" spans="1:4">
      <c r="A105" s="81" t="s">
        <v>49</v>
      </c>
      <c r="B105" s="81"/>
      <c r="C105" s="81"/>
      <c r="D105" s="81"/>
    </row>
  </sheetData>
  <mergeCells count="9">
    <mergeCell ref="A102:D102"/>
    <mergeCell ref="A103:D103"/>
    <mergeCell ref="A104:D104"/>
    <mergeCell ref="A105:D105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83" orientation="portrait" verticalDpi="0" r:id="rId1"/>
  <rowBreaks count="1" manualBreakCount="1">
    <brk id="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I118"/>
  <sheetViews>
    <sheetView topLeftCell="A90" workbookViewId="0">
      <selection activeCell="F79" sqref="F79"/>
    </sheetView>
  </sheetViews>
  <sheetFormatPr baseColWidth="10" defaultRowHeight="15"/>
  <cols>
    <col min="1" max="1" width="57.85546875" customWidth="1"/>
    <col min="2" max="2" width="19.5703125" customWidth="1"/>
    <col min="3" max="3" width="24.28515625" customWidth="1"/>
    <col min="4" max="4" width="15.140625" bestFit="1" customWidth="1"/>
    <col min="6" max="6" width="15.140625" bestFit="1" customWidth="1"/>
  </cols>
  <sheetData>
    <row r="2" spans="1:6" ht="15.75">
      <c r="A2" s="78" t="s">
        <v>7</v>
      </c>
      <c r="B2" s="78"/>
      <c r="C2" s="78"/>
    </row>
    <row r="3" spans="1:6">
      <c r="A3" s="79" t="s">
        <v>8</v>
      </c>
      <c r="B3" s="79"/>
      <c r="C3" s="79"/>
    </row>
    <row r="4" spans="1:6">
      <c r="A4" s="88" t="s">
        <v>113</v>
      </c>
      <c r="B4" s="88"/>
      <c r="C4" s="88"/>
    </row>
    <row r="5" spans="1:6" ht="18.75">
      <c r="A5" s="89">
        <v>336473275</v>
      </c>
      <c r="B5" s="90"/>
      <c r="C5" s="90"/>
    </row>
    <row r="7" spans="1:6" ht="47.25" customHeight="1">
      <c r="A7" s="1" t="s">
        <v>0</v>
      </c>
      <c r="B7" s="1" t="s">
        <v>6</v>
      </c>
      <c r="C7" s="1" t="s">
        <v>48</v>
      </c>
    </row>
    <row r="8" spans="1:6" ht="32.25" customHeight="1">
      <c r="A8" s="8" t="s">
        <v>1</v>
      </c>
      <c r="B8" s="9">
        <f>B9+B19+B39+B80+B95</f>
        <v>331473275</v>
      </c>
      <c r="C8" s="9">
        <f>C80+C39+C19+C9</f>
        <v>5000000</v>
      </c>
      <c r="F8" s="20"/>
    </row>
    <row r="9" spans="1:6">
      <c r="A9" s="10" t="s">
        <v>2</v>
      </c>
      <c r="B9" s="2">
        <f>B10+B11+B12+B13+B15+B16+B17</f>
        <v>233335369</v>
      </c>
      <c r="C9" s="2">
        <f>C16+C10+C11+C12+C13+C15+C17+C14</f>
        <v>0</v>
      </c>
      <c r="D9" s="20"/>
      <c r="F9" s="20"/>
    </row>
    <row r="10" spans="1:6">
      <c r="A10" s="3" t="s">
        <v>10</v>
      </c>
      <c r="B10" s="5">
        <v>138499286</v>
      </c>
      <c r="C10" s="5">
        <v>7328325</v>
      </c>
      <c r="F10" s="20"/>
    </row>
    <row r="11" spans="1:6" ht="30">
      <c r="A11" s="3" t="s">
        <v>11</v>
      </c>
      <c r="B11" s="5">
        <v>10800000</v>
      </c>
      <c r="C11" s="5">
        <v>0</v>
      </c>
      <c r="F11" s="20"/>
    </row>
    <row r="12" spans="1:6">
      <c r="A12" s="3" t="s">
        <v>53</v>
      </c>
      <c r="B12" s="5">
        <v>53562312</v>
      </c>
      <c r="C12" s="5">
        <v>0</v>
      </c>
      <c r="F12" s="20"/>
    </row>
    <row r="13" spans="1:6">
      <c r="A13" s="3" t="s">
        <v>12</v>
      </c>
      <c r="B13" s="5">
        <v>16005132</v>
      </c>
      <c r="C13" s="5">
        <v>300000</v>
      </c>
      <c r="D13" s="18"/>
      <c r="F13" s="20"/>
    </row>
    <row r="14" spans="1:6">
      <c r="A14" s="3" t="s">
        <v>101</v>
      </c>
      <c r="B14" s="5">
        <v>0</v>
      </c>
      <c r="C14" s="5">
        <v>2400000</v>
      </c>
      <c r="D14" s="18"/>
      <c r="F14" s="20"/>
    </row>
    <row r="15" spans="1:6" ht="30">
      <c r="A15" s="3" t="s">
        <v>13</v>
      </c>
      <c r="B15" s="5">
        <v>10028325</v>
      </c>
      <c r="C15" s="5">
        <v>-10028325</v>
      </c>
      <c r="F15" s="20"/>
    </row>
    <row r="16" spans="1:6">
      <c r="A16" s="3" t="s">
        <v>14</v>
      </c>
      <c r="B16" s="5">
        <v>3797567</v>
      </c>
      <c r="C16" s="5">
        <v>0</v>
      </c>
      <c r="F16" s="20"/>
    </row>
    <row r="17" spans="1:6" ht="30">
      <c r="A17" s="3" t="s">
        <v>87</v>
      </c>
      <c r="B17" s="5">
        <v>642747</v>
      </c>
      <c r="C17" s="5">
        <v>0</v>
      </c>
      <c r="F17" s="20"/>
    </row>
    <row r="18" spans="1:6">
      <c r="A18" s="3"/>
      <c r="B18" s="5"/>
      <c r="C18" s="5"/>
      <c r="F18" s="20"/>
    </row>
    <row r="19" spans="1:6">
      <c r="A19" s="11" t="s">
        <v>3</v>
      </c>
      <c r="B19" s="12">
        <f>B20+B21+B22+B23+B24+B25+B29+B30+B32+B33+B34+B37+B31+B35+B26+B36+B28</f>
        <v>12945000</v>
      </c>
      <c r="C19" s="12">
        <f>C34+C27</f>
        <v>9400000</v>
      </c>
      <c r="F19" s="20"/>
    </row>
    <row r="20" spans="1:6">
      <c r="A20" s="13" t="s">
        <v>15</v>
      </c>
      <c r="B20" s="5">
        <v>8400000</v>
      </c>
      <c r="C20" s="5">
        <v>0</v>
      </c>
      <c r="F20" s="20"/>
    </row>
    <row r="21" spans="1:6">
      <c r="A21" s="3" t="s">
        <v>16</v>
      </c>
      <c r="B21" s="5">
        <v>175000</v>
      </c>
      <c r="C21" s="5">
        <v>0</v>
      </c>
      <c r="F21" s="20"/>
    </row>
    <row r="22" spans="1:6">
      <c r="A22" s="3" t="s">
        <v>54</v>
      </c>
      <c r="B22" s="5">
        <v>250000</v>
      </c>
      <c r="C22" s="5">
        <v>0</v>
      </c>
      <c r="F22" s="20"/>
    </row>
    <row r="23" spans="1:6">
      <c r="A23" s="3" t="s">
        <v>17</v>
      </c>
      <c r="B23" s="5">
        <v>480000</v>
      </c>
      <c r="C23" s="5">
        <v>0</v>
      </c>
      <c r="F23" s="20"/>
    </row>
    <row r="24" spans="1:6">
      <c r="A24" s="3" t="s">
        <v>55</v>
      </c>
      <c r="B24" s="5">
        <v>100000</v>
      </c>
      <c r="C24" s="5">
        <v>0</v>
      </c>
      <c r="F24" s="20"/>
    </row>
    <row r="25" spans="1:6">
      <c r="A25" s="3" t="s">
        <v>18</v>
      </c>
      <c r="B25" s="5">
        <v>150000</v>
      </c>
      <c r="C25" s="5">
        <v>0</v>
      </c>
      <c r="F25" s="20"/>
    </row>
    <row r="26" spans="1:6" ht="30">
      <c r="A26" s="3" t="s">
        <v>115</v>
      </c>
      <c r="B26" s="5">
        <v>1000000</v>
      </c>
      <c r="C26" s="5"/>
      <c r="F26" s="20"/>
    </row>
    <row r="27" spans="1:6" ht="30">
      <c r="A27" s="3" t="s">
        <v>103</v>
      </c>
      <c r="B27" s="39">
        <v>0</v>
      </c>
      <c r="C27" s="5">
        <v>4500000</v>
      </c>
      <c r="F27" s="20"/>
    </row>
    <row r="28" spans="1:6" ht="30">
      <c r="A28" s="3" t="s">
        <v>116</v>
      </c>
      <c r="B28" s="5">
        <v>500000</v>
      </c>
      <c r="C28" s="5"/>
      <c r="F28" s="20"/>
    </row>
    <row r="29" spans="1:6" ht="30">
      <c r="A29" s="3" t="s">
        <v>88</v>
      </c>
      <c r="B29" s="5">
        <v>120000</v>
      </c>
      <c r="C29" s="5">
        <v>0</v>
      </c>
      <c r="F29" s="20"/>
    </row>
    <row r="30" spans="1:6" ht="30">
      <c r="A30" s="3" t="s">
        <v>89</v>
      </c>
      <c r="B30" s="5">
        <v>0</v>
      </c>
      <c r="C30" s="5">
        <v>0</v>
      </c>
      <c r="F30" s="20"/>
    </row>
    <row r="31" spans="1:6" ht="30">
      <c r="A31" s="3" t="s">
        <v>95</v>
      </c>
      <c r="B31" s="39">
        <v>300000</v>
      </c>
      <c r="C31" s="39">
        <v>0</v>
      </c>
      <c r="F31" s="20"/>
    </row>
    <row r="32" spans="1:6">
      <c r="A32" s="3" t="s">
        <v>56</v>
      </c>
      <c r="B32" s="5">
        <v>420000</v>
      </c>
      <c r="C32" s="5">
        <v>0</v>
      </c>
      <c r="F32" s="20"/>
    </row>
    <row r="33" spans="1:6">
      <c r="A33" s="24" t="s">
        <v>57</v>
      </c>
      <c r="B33" s="5">
        <v>150000</v>
      </c>
      <c r="C33" s="5">
        <v>0</v>
      </c>
      <c r="F33" s="20"/>
    </row>
    <row r="34" spans="1:6">
      <c r="A34" s="3" t="s">
        <v>20</v>
      </c>
      <c r="B34" s="5">
        <v>100000</v>
      </c>
      <c r="C34" s="5">
        <v>4900000</v>
      </c>
      <c r="F34" s="20"/>
    </row>
    <row r="35" spans="1:6">
      <c r="A35" s="3" t="s">
        <v>90</v>
      </c>
      <c r="B35" s="5">
        <v>100000</v>
      </c>
      <c r="C35" s="5">
        <v>0</v>
      </c>
      <c r="F35" s="20"/>
    </row>
    <row r="36" spans="1:6">
      <c r="A36" s="3" t="s">
        <v>105</v>
      </c>
      <c r="B36" s="5">
        <v>200000</v>
      </c>
      <c r="C36" s="5">
        <v>0</v>
      </c>
      <c r="F36" s="20"/>
    </row>
    <row r="37" spans="1:6">
      <c r="A37" s="3" t="s">
        <v>74</v>
      </c>
      <c r="B37" s="5">
        <v>500000</v>
      </c>
      <c r="C37" s="5">
        <v>0</v>
      </c>
      <c r="F37" s="20"/>
    </row>
    <row r="38" spans="1:6">
      <c r="A38" s="3"/>
      <c r="B38" s="5"/>
      <c r="C38" s="5"/>
      <c r="F38" s="20"/>
    </row>
    <row r="39" spans="1:6">
      <c r="A39" s="11" t="s">
        <v>4</v>
      </c>
      <c r="B39" s="19">
        <f>B78+B77+B76+B74+B72+B71+B70+B69+B67+B68+B66+B65+B64+B63+B62+B61+B58+B57+B55+B54+B53+B52+B51+B50+B49+B48+B47+B46+B45+B43+B42+B41+B40+B44+B56+B59+B60</f>
        <v>82942906</v>
      </c>
      <c r="C39" s="19">
        <f>C40+C44+C46+C56+C78+C73+C75</f>
        <v>-5200000</v>
      </c>
      <c r="F39" s="20"/>
    </row>
    <row r="40" spans="1:6">
      <c r="A40" s="3" t="s">
        <v>21</v>
      </c>
      <c r="B40" s="5">
        <v>36668019</v>
      </c>
      <c r="C40" s="5">
        <v>555981</v>
      </c>
      <c r="F40" s="20"/>
    </row>
    <row r="41" spans="1:6">
      <c r="A41" s="3" t="s">
        <v>22</v>
      </c>
      <c r="B41" s="5">
        <v>1200000</v>
      </c>
      <c r="C41" s="5">
        <v>0</v>
      </c>
      <c r="F41" s="20"/>
    </row>
    <row r="42" spans="1:6">
      <c r="A42" s="3" t="s">
        <v>23</v>
      </c>
      <c r="B42" s="5">
        <v>100000</v>
      </c>
      <c r="C42" s="5">
        <v>0</v>
      </c>
      <c r="F42" s="20"/>
    </row>
    <row r="43" spans="1:6">
      <c r="A43" s="3" t="s">
        <v>76</v>
      </c>
      <c r="B43" s="5">
        <v>150000</v>
      </c>
      <c r="C43" s="5">
        <v>0</v>
      </c>
      <c r="F43" s="20"/>
    </row>
    <row r="44" spans="1:6">
      <c r="A44" s="3" t="s">
        <v>106</v>
      </c>
      <c r="B44" s="5">
        <v>11000000</v>
      </c>
      <c r="C44" s="5">
        <v>-6655981</v>
      </c>
      <c r="F44" s="20"/>
    </row>
    <row r="45" spans="1:6">
      <c r="A45" s="3" t="s">
        <v>24</v>
      </c>
      <c r="B45" s="5">
        <v>500000</v>
      </c>
      <c r="C45" s="5">
        <v>0</v>
      </c>
      <c r="D45" s="20"/>
      <c r="F45" s="20"/>
    </row>
    <row r="46" spans="1:6">
      <c r="A46" s="3" t="s">
        <v>25</v>
      </c>
      <c r="B46" s="5">
        <v>7900000</v>
      </c>
      <c r="C46" s="5">
        <v>470000</v>
      </c>
      <c r="F46" s="20"/>
    </row>
    <row r="47" spans="1:6">
      <c r="A47" s="3" t="s">
        <v>26</v>
      </c>
      <c r="B47" s="5">
        <v>7200000</v>
      </c>
      <c r="C47" s="5">
        <v>0</v>
      </c>
      <c r="D47" s="18"/>
      <c r="F47" s="20"/>
    </row>
    <row r="48" spans="1:6">
      <c r="A48" s="3" t="s">
        <v>27</v>
      </c>
      <c r="B48" s="5">
        <v>450000</v>
      </c>
      <c r="C48" s="5">
        <v>0</v>
      </c>
      <c r="F48" s="20"/>
    </row>
    <row r="49" spans="1:6">
      <c r="A49" s="3" t="s">
        <v>28</v>
      </c>
      <c r="B49" s="5">
        <v>300000</v>
      </c>
      <c r="C49" s="5">
        <v>0</v>
      </c>
      <c r="F49" s="20"/>
    </row>
    <row r="50" spans="1:6">
      <c r="A50" s="3" t="s">
        <v>75</v>
      </c>
      <c r="B50" s="5">
        <v>250000</v>
      </c>
      <c r="C50" s="5">
        <v>0</v>
      </c>
      <c r="F50" s="20"/>
    </row>
    <row r="51" spans="1:6">
      <c r="A51" s="3" t="s">
        <v>29</v>
      </c>
      <c r="B51" s="5">
        <v>30000</v>
      </c>
      <c r="C51" s="5">
        <v>0</v>
      </c>
      <c r="F51" s="20"/>
    </row>
    <row r="52" spans="1:6">
      <c r="A52" s="3" t="s">
        <v>58</v>
      </c>
      <c r="B52" s="5">
        <v>540000</v>
      </c>
      <c r="C52" s="5">
        <v>0</v>
      </c>
      <c r="F52" s="20"/>
    </row>
    <row r="53" spans="1:6">
      <c r="A53" s="3" t="s">
        <v>30</v>
      </c>
      <c r="B53" s="5">
        <v>400000</v>
      </c>
      <c r="C53" s="5">
        <v>0</v>
      </c>
      <c r="F53" s="20"/>
    </row>
    <row r="54" spans="1:6">
      <c r="A54" s="3" t="s">
        <v>31</v>
      </c>
      <c r="B54" s="5">
        <v>205000</v>
      </c>
      <c r="C54" s="5">
        <v>0</v>
      </c>
      <c r="F54" s="20"/>
    </row>
    <row r="55" spans="1:6">
      <c r="A55" s="3" t="s">
        <v>32</v>
      </c>
      <c r="B55" s="5">
        <v>200000</v>
      </c>
      <c r="C55" s="5">
        <v>0</v>
      </c>
      <c r="F55" s="20"/>
    </row>
    <row r="56" spans="1:6">
      <c r="A56" s="3" t="s">
        <v>107</v>
      </c>
      <c r="B56" s="5">
        <v>0</v>
      </c>
      <c r="C56" s="5">
        <v>50000</v>
      </c>
      <c r="F56" s="20"/>
    </row>
    <row r="57" spans="1:6">
      <c r="A57" s="3" t="s">
        <v>59</v>
      </c>
      <c r="B57" s="5">
        <v>100000</v>
      </c>
      <c r="C57" s="5">
        <v>0</v>
      </c>
      <c r="F57" s="20"/>
    </row>
    <row r="58" spans="1:6">
      <c r="A58" s="36" t="s">
        <v>33</v>
      </c>
      <c r="B58" s="37">
        <v>200000</v>
      </c>
      <c r="C58" s="37">
        <v>0</v>
      </c>
      <c r="F58" s="20"/>
    </row>
    <row r="59" spans="1:6">
      <c r="A59" s="36" t="s">
        <v>108</v>
      </c>
      <c r="B59" s="37">
        <v>200000</v>
      </c>
      <c r="C59" s="37">
        <v>0</v>
      </c>
      <c r="F59" s="20"/>
    </row>
    <row r="60" spans="1:6">
      <c r="A60" s="36" t="s">
        <v>109</v>
      </c>
      <c r="B60" s="37">
        <v>200000</v>
      </c>
      <c r="C60" s="37"/>
      <c r="F60" s="20"/>
    </row>
    <row r="61" spans="1:6">
      <c r="A61" s="3" t="s">
        <v>34</v>
      </c>
      <c r="B61" s="5">
        <v>150000</v>
      </c>
      <c r="C61" s="5">
        <v>0</v>
      </c>
      <c r="F61" s="20"/>
    </row>
    <row r="62" spans="1:6">
      <c r="A62" s="3" t="s">
        <v>35</v>
      </c>
      <c r="B62" s="5">
        <v>10200000</v>
      </c>
      <c r="C62" s="5">
        <v>0</v>
      </c>
      <c r="F62" s="20"/>
    </row>
    <row r="63" spans="1:6">
      <c r="A63" s="3" t="s">
        <v>36</v>
      </c>
      <c r="B63" s="5">
        <v>1020000</v>
      </c>
      <c r="C63" s="5">
        <v>0</v>
      </c>
      <c r="F63" s="20"/>
    </row>
    <row r="64" spans="1:6">
      <c r="A64" s="3" t="s">
        <v>50</v>
      </c>
      <c r="B64" s="5">
        <v>100000</v>
      </c>
      <c r="C64" s="5">
        <v>0</v>
      </c>
      <c r="F64" s="20"/>
    </row>
    <row r="65" spans="1:6" ht="30">
      <c r="A65" s="3" t="s">
        <v>37</v>
      </c>
      <c r="B65" s="5">
        <v>200000</v>
      </c>
      <c r="C65" s="5">
        <v>0</v>
      </c>
      <c r="F65" s="20"/>
    </row>
    <row r="66" spans="1:6" ht="30">
      <c r="A66" s="3" t="s">
        <v>38</v>
      </c>
      <c r="B66" s="5">
        <v>500000</v>
      </c>
      <c r="C66" s="5">
        <v>0</v>
      </c>
      <c r="F66" s="20"/>
    </row>
    <row r="67" spans="1:6">
      <c r="A67" s="3" t="s">
        <v>39</v>
      </c>
      <c r="B67" s="5">
        <v>400000</v>
      </c>
      <c r="C67" s="5">
        <v>0</v>
      </c>
      <c r="F67" s="20"/>
    </row>
    <row r="68" spans="1:6">
      <c r="A68" s="3" t="s">
        <v>40</v>
      </c>
      <c r="B68" s="5">
        <v>400000</v>
      </c>
      <c r="C68" s="5">
        <v>0</v>
      </c>
      <c r="F68" s="20"/>
    </row>
    <row r="69" spans="1:6" ht="30">
      <c r="A69" s="3" t="s">
        <v>60</v>
      </c>
      <c r="B69" s="5">
        <v>200000</v>
      </c>
      <c r="C69" s="5">
        <v>0</v>
      </c>
      <c r="F69" s="20"/>
    </row>
    <row r="70" spans="1:6" ht="30">
      <c r="A70" s="3" t="s">
        <v>61</v>
      </c>
      <c r="B70" s="5">
        <v>150000</v>
      </c>
      <c r="C70" s="5">
        <v>0</v>
      </c>
      <c r="F70" s="20"/>
    </row>
    <row r="71" spans="1:6">
      <c r="A71" s="3" t="s">
        <v>62</v>
      </c>
      <c r="B71" s="5">
        <v>329887</v>
      </c>
      <c r="C71" s="5">
        <v>0</v>
      </c>
      <c r="F71" s="20"/>
    </row>
    <row r="72" spans="1:6">
      <c r="A72" s="3" t="s">
        <v>41</v>
      </c>
      <c r="B72" s="5">
        <v>300000</v>
      </c>
      <c r="C72" s="5">
        <v>0</v>
      </c>
      <c r="F72" s="20"/>
    </row>
    <row r="73" spans="1:6">
      <c r="A73" s="3" t="s">
        <v>117</v>
      </c>
      <c r="B73" s="5">
        <v>0</v>
      </c>
      <c r="C73" s="5">
        <v>30000</v>
      </c>
      <c r="F73" s="20"/>
    </row>
    <row r="74" spans="1:6">
      <c r="A74" s="3" t="s">
        <v>42</v>
      </c>
      <c r="B74" s="5">
        <v>250000</v>
      </c>
      <c r="C74" s="5">
        <v>0</v>
      </c>
      <c r="F74" s="20"/>
    </row>
    <row r="75" spans="1:6">
      <c r="A75" s="3" t="s">
        <v>112</v>
      </c>
      <c r="B75" s="5">
        <v>0</v>
      </c>
      <c r="C75" s="5">
        <v>100000</v>
      </c>
      <c r="F75" s="20"/>
    </row>
    <row r="76" spans="1:6">
      <c r="A76" s="3" t="s">
        <v>63</v>
      </c>
      <c r="B76" s="5">
        <v>450000</v>
      </c>
      <c r="C76" s="5">
        <v>0</v>
      </c>
      <c r="F76" s="20"/>
    </row>
    <row r="77" spans="1:6">
      <c r="A77" s="24" t="s">
        <v>85</v>
      </c>
      <c r="B77" s="5">
        <v>500000</v>
      </c>
      <c r="C77" s="5">
        <v>0</v>
      </c>
      <c r="F77" s="20"/>
    </row>
    <row r="78" spans="1:6">
      <c r="A78" s="3" t="s">
        <v>64</v>
      </c>
      <c r="B78" s="5">
        <v>0</v>
      </c>
      <c r="C78" s="5">
        <v>250000</v>
      </c>
      <c r="F78" s="20"/>
    </row>
    <row r="79" spans="1:6">
      <c r="A79" s="3"/>
      <c r="B79" s="5"/>
      <c r="C79" s="5"/>
      <c r="F79" s="20"/>
    </row>
    <row r="80" spans="1:6">
      <c r="A80" s="11" t="s">
        <v>5</v>
      </c>
      <c r="B80" s="12">
        <f>B81+B82+B83+B84+B85+B86+B87+B88+B89+B91+B92+B90</f>
        <v>2250000</v>
      </c>
      <c r="C80" s="12">
        <f>C81+C82+C83+C85+C84+C86+C87+C88+C89+C90+C91+C92+C93+C94</f>
        <v>800000</v>
      </c>
      <c r="F80" s="20"/>
    </row>
    <row r="81" spans="1:6">
      <c r="A81" s="3" t="s">
        <v>43</v>
      </c>
      <c r="B81" s="4">
        <v>200000</v>
      </c>
      <c r="C81" s="4">
        <v>0</v>
      </c>
      <c r="F81" s="20"/>
    </row>
    <row r="82" spans="1:6">
      <c r="A82" s="3" t="s">
        <v>65</v>
      </c>
      <c r="B82" s="4">
        <v>150000</v>
      </c>
      <c r="C82" s="4">
        <v>0</v>
      </c>
      <c r="F82" s="20"/>
    </row>
    <row r="83" spans="1:6" ht="30">
      <c r="A83" s="3" t="s">
        <v>44</v>
      </c>
      <c r="B83" s="4">
        <v>200000</v>
      </c>
      <c r="C83" s="4">
        <v>500000</v>
      </c>
      <c r="F83" s="20"/>
    </row>
    <row r="84" spans="1:6">
      <c r="A84" s="3" t="s">
        <v>45</v>
      </c>
      <c r="B84" s="4">
        <v>200000</v>
      </c>
      <c r="C84" s="4">
        <v>0</v>
      </c>
      <c r="F84" s="20"/>
    </row>
    <row r="85" spans="1:6" ht="30">
      <c r="A85" s="3" t="s">
        <v>66</v>
      </c>
      <c r="B85" s="4">
        <v>0</v>
      </c>
      <c r="C85" s="4">
        <v>0</v>
      </c>
      <c r="F85" s="20"/>
    </row>
    <row r="86" spans="1:6">
      <c r="A86" s="3" t="s">
        <v>67</v>
      </c>
      <c r="B86" s="4">
        <v>200000</v>
      </c>
      <c r="C86" s="4">
        <v>0</v>
      </c>
      <c r="F86" s="20"/>
    </row>
    <row r="87" spans="1:6">
      <c r="A87" s="24" t="s">
        <v>68</v>
      </c>
      <c r="B87" s="4">
        <v>100000</v>
      </c>
      <c r="C87" s="4">
        <v>0</v>
      </c>
      <c r="F87" s="20"/>
    </row>
    <row r="88" spans="1:6">
      <c r="A88" s="24" t="s">
        <v>69</v>
      </c>
      <c r="B88" s="4">
        <v>100000</v>
      </c>
      <c r="C88" s="4">
        <v>0</v>
      </c>
      <c r="F88" s="20"/>
    </row>
    <row r="89" spans="1:6" ht="30">
      <c r="A89" s="24" t="s">
        <v>96</v>
      </c>
      <c r="B89" s="4">
        <v>200000</v>
      </c>
      <c r="C89" s="4">
        <v>300000</v>
      </c>
      <c r="F89" s="20"/>
    </row>
    <row r="90" spans="1:6">
      <c r="A90" s="24" t="s">
        <v>84</v>
      </c>
      <c r="B90" s="4">
        <v>100000</v>
      </c>
      <c r="C90" s="4">
        <v>0</v>
      </c>
      <c r="F90" s="20"/>
    </row>
    <row r="91" spans="1:6">
      <c r="A91" s="3" t="s">
        <v>46</v>
      </c>
      <c r="B91" s="4">
        <v>200000</v>
      </c>
      <c r="C91" s="4">
        <v>0</v>
      </c>
      <c r="F91" s="20"/>
    </row>
    <row r="92" spans="1:6">
      <c r="A92" s="3" t="s">
        <v>71</v>
      </c>
      <c r="B92" s="4">
        <v>600000</v>
      </c>
      <c r="C92" s="4">
        <v>0</v>
      </c>
      <c r="F92" s="20"/>
    </row>
    <row r="93" spans="1:6">
      <c r="A93" s="3"/>
      <c r="B93" s="4"/>
      <c r="C93" s="4"/>
      <c r="F93" s="20"/>
    </row>
    <row r="94" spans="1:6">
      <c r="A94" s="3"/>
      <c r="B94" s="3"/>
      <c r="C94" s="3"/>
      <c r="F94" s="20"/>
    </row>
    <row r="95" spans="1:6">
      <c r="A95" s="25" t="s">
        <v>72</v>
      </c>
      <c r="B95" s="27">
        <v>0</v>
      </c>
      <c r="C95" s="12">
        <f>C96</f>
        <v>0</v>
      </c>
      <c r="F95" s="20"/>
    </row>
    <row r="96" spans="1:6">
      <c r="A96" s="3" t="s">
        <v>73</v>
      </c>
      <c r="B96" s="4">
        <v>0</v>
      </c>
      <c r="C96" s="4"/>
      <c r="F96" s="20"/>
    </row>
    <row r="97" spans="1:9">
      <c r="A97" s="14" t="s">
        <v>47</v>
      </c>
      <c r="B97" s="14"/>
      <c r="C97" s="14"/>
    </row>
    <row r="98" spans="1:9">
      <c r="A98" s="16" t="s">
        <v>9</v>
      </c>
      <c r="B98" s="16"/>
      <c r="C98" s="16"/>
      <c r="D98" s="66"/>
      <c r="I98" s="66"/>
    </row>
    <row r="99" spans="1:9">
      <c r="A99" s="16"/>
      <c r="B99" s="16"/>
      <c r="C99" s="16"/>
    </row>
    <row r="100" spans="1:9">
      <c r="A100" s="6" t="s">
        <v>79</v>
      </c>
      <c r="B100" s="16"/>
      <c r="C100" s="16"/>
    </row>
    <row r="101" spans="1:9">
      <c r="A101" s="6"/>
      <c r="B101" s="16"/>
      <c r="C101" s="16"/>
    </row>
    <row r="102" spans="1:9">
      <c r="A102" s="55" t="s">
        <v>92</v>
      </c>
      <c r="B102" s="7"/>
      <c r="C102" s="7"/>
      <c r="D102" s="56"/>
      <c r="E102" s="56"/>
      <c r="F102" s="56"/>
    </row>
    <row r="103" spans="1:9">
      <c r="A103" s="7"/>
      <c r="B103" s="7"/>
      <c r="C103" s="7"/>
      <c r="D103" s="56"/>
      <c r="E103" s="56"/>
      <c r="F103" s="56"/>
    </row>
    <row r="104" spans="1:9" ht="26.25">
      <c r="A104" s="58" t="s">
        <v>98</v>
      </c>
      <c r="B104" s="59"/>
      <c r="C104" s="59"/>
      <c r="D104" s="56"/>
      <c r="E104" s="56"/>
      <c r="F104" s="56"/>
    </row>
    <row r="105" spans="1:9">
      <c r="A105" s="7"/>
      <c r="B105" s="7"/>
      <c r="C105" s="7"/>
      <c r="D105" s="56"/>
      <c r="E105" s="56"/>
      <c r="F105" s="56"/>
    </row>
    <row r="106" spans="1:9" ht="26.25">
      <c r="A106" s="58" t="s">
        <v>97</v>
      </c>
      <c r="B106" s="59"/>
      <c r="C106" s="59"/>
      <c r="D106" s="60"/>
      <c r="E106" s="57"/>
      <c r="F106" s="57"/>
    </row>
    <row r="107" spans="1:9" ht="30" customHeight="1">
      <c r="A107" s="58" t="s">
        <v>93</v>
      </c>
      <c r="B107" s="59"/>
      <c r="C107" s="59"/>
      <c r="D107" s="60"/>
      <c r="E107" s="57"/>
      <c r="F107" s="57"/>
    </row>
    <row r="108" spans="1:9">
      <c r="A108" s="58" t="s">
        <v>94</v>
      </c>
      <c r="B108" s="59"/>
      <c r="C108" s="59"/>
      <c r="D108" s="60"/>
      <c r="E108" s="57"/>
      <c r="F108" s="57"/>
    </row>
    <row r="109" spans="1:9">
      <c r="A109" s="53"/>
      <c r="B109" s="54"/>
      <c r="C109" s="54"/>
      <c r="D109" s="74"/>
      <c r="E109" s="32"/>
      <c r="F109" s="32"/>
    </row>
    <row r="110" spans="1:9">
      <c r="A110" s="29"/>
      <c r="B110" s="6"/>
      <c r="C110" s="6"/>
    </row>
    <row r="111" spans="1:9">
      <c r="A111" s="30"/>
      <c r="B111" s="31"/>
      <c r="C111" s="31"/>
      <c r="D111" s="32"/>
    </row>
    <row r="112" spans="1:9">
      <c r="A112" s="87" t="s">
        <v>78</v>
      </c>
      <c r="B112" s="87"/>
      <c r="C112" s="87"/>
      <c r="D112" s="32"/>
    </row>
    <row r="113" spans="1:4">
      <c r="A113" s="86" t="s">
        <v>77</v>
      </c>
      <c r="B113" s="86"/>
      <c r="C113" s="86"/>
      <c r="D113" s="32"/>
    </row>
    <row r="114" spans="1:4">
      <c r="A114" s="86" t="s">
        <v>121</v>
      </c>
      <c r="B114" s="86"/>
      <c r="C114" s="86"/>
      <c r="D114" s="32"/>
    </row>
    <row r="115" spans="1:4">
      <c r="A115" s="87" t="s">
        <v>120</v>
      </c>
      <c r="B115" s="87"/>
      <c r="C115" s="87"/>
      <c r="D115" s="32"/>
    </row>
    <row r="116" spans="1:4">
      <c r="A116" s="32"/>
      <c r="B116" s="32"/>
      <c r="C116" s="32"/>
      <c r="D116" s="32"/>
    </row>
    <row r="117" spans="1:4">
      <c r="A117" s="32"/>
      <c r="B117" s="32"/>
      <c r="C117" s="32"/>
      <c r="D117" s="32"/>
    </row>
    <row r="118" spans="1:4">
      <c r="A118" s="22"/>
      <c r="B118" s="22"/>
      <c r="C118" s="22"/>
    </row>
  </sheetData>
  <mergeCells count="8">
    <mergeCell ref="A113:C113"/>
    <mergeCell ref="A114:C114"/>
    <mergeCell ref="A115:C115"/>
    <mergeCell ref="A2:C2"/>
    <mergeCell ref="A3:C3"/>
    <mergeCell ref="A4:C4"/>
    <mergeCell ref="A5:C5"/>
    <mergeCell ref="A112:C112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2022</vt:lpstr>
      <vt:lpstr>EJECUCION MENSUAL</vt:lpstr>
      <vt:lpstr>PRESUPUESTO ABROB.DE LEY</vt:lpstr>
      <vt:lpstr>'PRESUPUESTO APROB.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Administrator</cp:lastModifiedBy>
  <cp:lastPrinted>2023-02-07T19:10:53Z</cp:lastPrinted>
  <dcterms:created xsi:type="dcterms:W3CDTF">2018-04-17T18:57:16Z</dcterms:created>
  <dcterms:modified xsi:type="dcterms:W3CDTF">2023-02-09T16:01:17Z</dcterms:modified>
</cp:coreProperties>
</file>